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enMarsh\Downloads\"/>
    </mc:Choice>
  </mc:AlternateContent>
  <xr:revisionPtr revIDLastSave="0" documentId="13_ncr:1_{CD8CF37C-D528-4093-86DE-59F8A7AA71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" sheetId="1" r:id="rId1"/>
    <sheet name="Data - Jobs" sheetId="2" r:id="rId2"/>
    <sheet name="Settings" sheetId="3" r:id="rId3"/>
  </sheets>
  <definedNames>
    <definedName name="_xlnm._FilterDatabase" localSheetId="2" hidden="1">Settings!$A$20:$B$35</definedName>
    <definedName name="fyi_CreatedDate">Settings!$B$7</definedName>
    <definedName name="fyi_PracticeName">Settings!$B$6</definedName>
    <definedName name="fyi_ReportName">Settings!$B$5</definedName>
  </definedNames>
  <calcPr calcId="191029" refMode="R1C1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3" i="2"/>
  <c r="CL4" i="2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3" i="2"/>
  <c r="CL2" i="2"/>
  <c r="H2" i="2"/>
  <c r="FT52" i="2"/>
  <c r="FS52" i="2"/>
  <c r="FT51" i="2"/>
  <c r="FS51" i="2"/>
  <c r="FT50" i="2"/>
  <c r="FS50" i="2"/>
  <c r="FT49" i="2"/>
  <c r="FS49" i="2"/>
  <c r="FT48" i="2"/>
  <c r="FS48" i="2"/>
  <c r="FT47" i="2"/>
  <c r="FS47" i="2"/>
  <c r="FT46" i="2"/>
  <c r="FS46" i="2"/>
  <c r="FT45" i="2"/>
  <c r="FS45" i="2"/>
  <c r="FT44" i="2"/>
  <c r="FS44" i="2"/>
  <c r="FT43" i="2"/>
  <c r="FS43" i="2"/>
  <c r="FT42" i="2"/>
  <c r="FS42" i="2"/>
  <c r="FT41" i="2"/>
  <c r="FS41" i="2"/>
  <c r="FT40" i="2"/>
  <c r="FS40" i="2"/>
  <c r="FT39" i="2"/>
  <c r="FS39" i="2"/>
  <c r="FT38" i="2"/>
  <c r="FS38" i="2"/>
  <c r="FT37" i="2"/>
  <c r="FS37" i="2"/>
  <c r="FT36" i="2"/>
  <c r="FS36" i="2"/>
  <c r="FT35" i="2"/>
  <c r="FS35" i="2"/>
  <c r="FT34" i="2"/>
  <c r="FS34" i="2"/>
  <c r="FT33" i="2"/>
  <c r="FS33" i="2"/>
  <c r="FT32" i="2"/>
  <c r="FS32" i="2"/>
  <c r="FT31" i="2"/>
  <c r="FS31" i="2"/>
  <c r="FT30" i="2"/>
  <c r="FS30" i="2"/>
  <c r="FT29" i="2"/>
  <c r="FS29" i="2"/>
  <c r="FT28" i="2"/>
  <c r="FS28" i="2"/>
  <c r="FT27" i="2"/>
  <c r="FS27" i="2"/>
  <c r="FT26" i="2"/>
  <c r="FS26" i="2"/>
  <c r="FT25" i="2"/>
  <c r="FS25" i="2"/>
  <c r="FT24" i="2"/>
  <c r="FS24" i="2"/>
  <c r="FT23" i="2"/>
  <c r="FS23" i="2"/>
  <c r="FT22" i="2"/>
  <c r="FS22" i="2"/>
  <c r="FT21" i="2"/>
  <c r="FS21" i="2"/>
  <c r="FT20" i="2"/>
  <c r="FS20" i="2"/>
  <c r="FT19" i="2"/>
  <c r="FS19" i="2"/>
  <c r="FT18" i="2"/>
  <c r="FS18" i="2"/>
  <c r="FT17" i="2"/>
  <c r="FS17" i="2"/>
  <c r="FT16" i="2"/>
  <c r="FS16" i="2"/>
  <c r="FT15" i="2"/>
  <c r="FS15" i="2"/>
  <c r="FT14" i="2"/>
  <c r="FS14" i="2"/>
  <c r="FT13" i="2"/>
  <c r="FS13" i="2"/>
  <c r="FT12" i="2"/>
  <c r="FS12" i="2"/>
  <c r="FT11" i="2"/>
  <c r="FS11" i="2"/>
  <c r="FT10" i="2"/>
  <c r="FS10" i="2"/>
  <c r="FT9" i="2"/>
  <c r="FS9" i="2"/>
  <c r="FT8" i="2"/>
  <c r="FS8" i="2"/>
  <c r="FT7" i="2"/>
  <c r="FS7" i="2"/>
  <c r="FT6" i="2"/>
  <c r="FS6" i="2"/>
  <c r="FT5" i="2"/>
  <c r="FS5" i="2"/>
  <c r="FT4" i="2"/>
  <c r="FS4" i="2"/>
  <c r="FT3" i="2"/>
  <c r="FS3" i="2"/>
  <c r="FT2" i="2"/>
  <c r="FS2" i="2"/>
  <c r="A3" i="1"/>
  <c r="A2" i="1"/>
  <c r="A1" i="1"/>
</calcChain>
</file>

<file path=xl/sharedStrings.xml><?xml version="1.0" encoding="utf-8"?>
<sst xmlns="http://schemas.openxmlformats.org/spreadsheetml/2006/main" count="1407" uniqueCount="475">
  <si>
    <t>Client Partner</t>
  </si>
  <si>
    <t>(All)</t>
  </si>
  <si>
    <t>Client Manager</t>
  </si>
  <si>
    <t>State</t>
  </si>
  <si>
    <t>Client</t>
  </si>
  <si>
    <t>Name</t>
  </si>
  <si>
    <t>Budget</t>
  </si>
  <si>
    <t>Actual</t>
  </si>
  <si>
    <t xml:space="preserve">Variance </t>
  </si>
  <si>
    <t>Expected %</t>
  </si>
  <si>
    <t>Actual %</t>
  </si>
  <si>
    <t>Grand Total</t>
  </si>
  <si>
    <t>Job Type</t>
  </si>
  <si>
    <t>Client Group</t>
  </si>
  <si>
    <t>Budget Amount</t>
  </si>
  <si>
    <t>Actual Amount</t>
  </si>
  <si>
    <t>Variance Amount</t>
  </si>
  <si>
    <t>Due date</t>
  </si>
  <si>
    <t>Modified on</t>
  </si>
  <si>
    <t>Invoiced Amount</t>
  </si>
  <si>
    <t>Actual Hours</t>
  </si>
  <si>
    <t>Assigned</t>
  </si>
  <si>
    <t>Billing Job</t>
  </si>
  <si>
    <t>Budget Hours</t>
  </si>
  <si>
    <t>Cabinet</t>
  </si>
  <si>
    <t>Category</t>
  </si>
  <si>
    <t>Created by</t>
  </si>
  <si>
    <t>Created on</t>
  </si>
  <si>
    <t>Job Manager</t>
  </si>
  <si>
    <t>Task</t>
  </si>
  <si>
    <t>Job Number</t>
  </si>
  <si>
    <t>Loan on Property</t>
  </si>
  <si>
    <t>Job Partner</t>
  </si>
  <si>
    <t>Automation</t>
  </si>
  <si>
    <t>Incorporated Date</t>
  </si>
  <si>
    <t>MN1</t>
  </si>
  <si>
    <t>Monthly Billing custom field</t>
  </si>
  <si>
    <t>Responsible Accountant (RA)</t>
  </si>
  <si>
    <t>CIS Contractor</t>
  </si>
  <si>
    <t>Last Comment</t>
  </si>
  <si>
    <t>Payroll Week #</t>
  </si>
  <si>
    <t>Employer</t>
  </si>
  <si>
    <t>Lease</t>
  </si>
  <si>
    <t>Engagement Monthly Invoice</t>
  </si>
  <si>
    <t>Assignee Conversion</t>
  </si>
  <si>
    <t>Balance Month (Copy)</t>
  </si>
  <si>
    <t>BAS Preparer</t>
  </si>
  <si>
    <t>Billing Entity</t>
  </si>
  <si>
    <t>Business Division</t>
  </si>
  <si>
    <t>Client codes own ledger</t>
  </si>
  <si>
    <t>Due date for capacity planning</t>
  </si>
  <si>
    <t>Engagement Budget</t>
  </si>
  <si>
    <t>Engagement Code</t>
  </si>
  <si>
    <t>Modified by</t>
  </si>
  <si>
    <t>Engagement Entities</t>
  </si>
  <si>
    <t>Engagement Group</t>
  </si>
  <si>
    <t>Engagement Invoice Start</t>
  </si>
  <si>
    <t>Engagement Invoicing</t>
  </si>
  <si>
    <t>Name (multi)</t>
  </si>
  <si>
    <t>Engagement Signing</t>
  </si>
  <si>
    <t>Engagement Submitted</t>
  </si>
  <si>
    <t>Engaging Partner Name</t>
  </si>
  <si>
    <t>Engaging Partner Text</t>
  </si>
  <si>
    <t>Finished Date</t>
  </si>
  <si>
    <t>FYI Client ID (Legacy)</t>
  </si>
  <si>
    <t>FYI Grouping</t>
  </si>
  <si>
    <t>Industry</t>
  </si>
  <si>
    <t>Information Request Sent</t>
  </si>
  <si>
    <t>Interest Date</t>
  </si>
  <si>
    <t>Invoice Cycle</t>
  </si>
  <si>
    <t>Job Budget</t>
  </si>
  <si>
    <t>Job Planned Date</t>
  </si>
  <si>
    <t>Primary</t>
  </si>
  <si>
    <t>Job Review Date</t>
  </si>
  <si>
    <t>Job State</t>
  </si>
  <si>
    <t>Junior Accountant</t>
  </si>
  <si>
    <t>Last Contact Date</t>
  </si>
  <si>
    <t>Lunch order</t>
  </si>
  <si>
    <t>Main Contact Email Address</t>
  </si>
  <si>
    <t>Main Contact Person</t>
  </si>
  <si>
    <t>Month</t>
  </si>
  <si>
    <t>Payroll Frequency</t>
  </si>
  <si>
    <t>Planned Date In</t>
  </si>
  <si>
    <t>Reviewer</t>
  </si>
  <si>
    <t>Senior Accountant</t>
  </si>
  <si>
    <t>Start date</t>
  </si>
  <si>
    <t>SMSF Auditor</t>
  </si>
  <si>
    <t>Tax Month</t>
  </si>
  <si>
    <t>Type of Service</t>
  </si>
  <si>
    <t>Validation</t>
  </si>
  <si>
    <t>We do Payroll</t>
  </si>
  <si>
    <t>Template</t>
  </si>
  <si>
    <t>Write Off Alert</t>
  </si>
  <si>
    <t>Team Administrator</t>
  </si>
  <si>
    <t>Tax</t>
  </si>
  <si>
    <t>Year</t>
  </si>
  <si>
    <t>Variance Hours</t>
  </si>
  <si>
    <t>Source</t>
  </si>
  <si>
    <t>Accounting System</t>
  </si>
  <si>
    <t>Division</t>
  </si>
  <si>
    <t>Para Planner</t>
  </si>
  <si>
    <t>Job Budget Tracking</t>
  </si>
  <si>
    <t>WIP</t>
  </si>
  <si>
    <t>Annual Review</t>
  </si>
  <si>
    <t>Audit Type</t>
  </si>
  <si>
    <t>Write On/Off</t>
  </si>
  <si>
    <t>Billing Frequency</t>
  </si>
  <si>
    <t>Engagement Type</t>
  </si>
  <si>
    <t>Importation Tax</t>
  </si>
  <si>
    <t>VAT Registered</t>
  </si>
  <si>
    <t>General Bookkeeping</t>
  </si>
  <si>
    <t>GROUPING</t>
  </si>
  <si>
    <t>Office</t>
  </si>
  <si>
    <t>Assigned User</t>
  </si>
  <si>
    <t>Lodgement Date</t>
  </si>
  <si>
    <t>Accountant</t>
  </si>
  <si>
    <t>Job State Date</t>
  </si>
  <si>
    <t>Advisory</t>
  </si>
  <si>
    <t>Company Registration State</t>
  </si>
  <si>
    <t>Current Resp</t>
  </si>
  <si>
    <t>Commission</t>
  </si>
  <si>
    <t>Engagement Period</t>
  </si>
  <si>
    <t>Spotlight Reports</t>
  </si>
  <si>
    <t>Bank Feed Completion Date</t>
  </si>
  <si>
    <t>Collaborate Portal</t>
  </si>
  <si>
    <t>Passport Expiry</t>
  </si>
  <si>
    <t>Payday</t>
  </si>
  <si>
    <t>Reviewer Hours..</t>
  </si>
  <si>
    <t>Administration</t>
  </si>
  <si>
    <t>Completed Date</t>
  </si>
  <si>
    <t>Link</t>
  </si>
  <si>
    <t>We do GST</t>
  </si>
  <si>
    <t>GST Annual Engagement Budget</t>
  </si>
  <si>
    <t>GST</t>
  </si>
  <si>
    <t>GST Frequency (Per IRD)</t>
  </si>
  <si>
    <t>ZZ - GST Period</t>
  </si>
  <si>
    <t>GST Status</t>
  </si>
  <si>
    <t>Payroll monthly charge</t>
  </si>
  <si>
    <t>YE</t>
  </si>
  <si>
    <t>2024 Invoice Amount</t>
  </si>
  <si>
    <t>Accountant Hours</t>
  </si>
  <si>
    <t>Bookkeeper</t>
  </si>
  <si>
    <t>Bookkeeping</t>
  </si>
  <si>
    <t>Business Support Assignee</t>
  </si>
  <si>
    <t>Cashflow forecast</t>
  </si>
  <si>
    <t>Client Prospect Date</t>
  </si>
  <si>
    <t>Company Type</t>
  </si>
  <si>
    <t>Date Completed</t>
  </si>
  <si>
    <t>Financial Planning</t>
  </si>
  <si>
    <t>Invoice Partner</t>
  </si>
  <si>
    <t>CFO</t>
  </si>
  <si>
    <t>Client Type</t>
  </si>
  <si>
    <t>Department</t>
  </si>
  <si>
    <t>Engagement Description</t>
  </si>
  <si>
    <t>MIA or T&amp;C Client</t>
  </si>
  <si>
    <t>Sport 1</t>
  </si>
  <si>
    <t>Client Start Date</t>
  </si>
  <si>
    <t>Planned Work Month</t>
  </si>
  <si>
    <t>Last XPM Sync</t>
  </si>
  <si>
    <t>Invoice Method</t>
  </si>
  <si>
    <t>Bookkeeper Email</t>
  </si>
  <si>
    <t>Date Started</t>
  </si>
  <si>
    <t>Fixed Fee Client</t>
  </si>
  <si>
    <t>GST Frequency</t>
  </si>
  <si>
    <t>Xero Subscription</t>
  </si>
  <si>
    <t>Reoccurence</t>
  </si>
  <si>
    <t>Fee Owner/Job Assignee</t>
  </si>
  <si>
    <t>BAS Frequency</t>
  </si>
  <si>
    <t>Delay</t>
  </si>
  <si>
    <t>Interest Only Date</t>
  </si>
  <si>
    <t>Last Partner Activity</t>
  </si>
  <si>
    <t>Property Type</t>
  </si>
  <si>
    <t>Monthly Invoice Required</t>
  </si>
  <si>
    <t>Payroll Software</t>
  </si>
  <si>
    <t>Phone</t>
  </si>
  <si>
    <t>SMSF Admin</t>
  </si>
  <si>
    <t>Who Codes</t>
  </si>
  <si>
    <t>Year End</t>
  </si>
  <si>
    <t>Decimal</t>
  </si>
  <si>
    <t>FYI Job Link</t>
  </si>
  <si>
    <t>Billing Job Link</t>
  </si>
  <si>
    <t>Expected % (Calc)</t>
  </si>
  <si>
    <t>Actual % (Calc)</t>
  </si>
  <si>
    <t>Standard</t>
  </si>
  <si>
    <t>Annual Compliance - 2024</t>
  </si>
  <si>
    <t>Harris Group</t>
  </si>
  <si>
    <t>Harris Family Trust</t>
  </si>
  <si>
    <t>Completed</t>
  </si>
  <si>
    <t>-</t>
  </si>
  <si>
    <t>Olivia Williams</t>
  </si>
  <si>
    <t>Mandy Jones</t>
  </si>
  <si>
    <t>System</t>
  </si>
  <si>
    <t>Cathy Woods</t>
  </si>
  <si>
    <t>J010981</t>
  </si>
  <si>
    <t>Nicole Miller</t>
  </si>
  <si>
    <t>Anna Jordan</t>
  </si>
  <si>
    <t>false</t>
  </si>
  <si>
    <t>Sam Philips</t>
  </si>
  <si>
    <t>May</t>
  </si>
  <si>
    <t>Troy Steele</t>
  </si>
  <si>
    <t>Fixed Fee</t>
  </si>
  <si>
    <t>Not Started</t>
  </si>
  <si>
    <t>Annual Compliance</t>
  </si>
  <si>
    <t>Zoe Atkins</t>
  </si>
  <si>
    <t>2024</t>
  </si>
  <si>
    <t>Business Services</t>
  </si>
  <si>
    <t>Brisbane</t>
  </si>
  <si>
    <t>https://go.fyi.app/search/8772420/28712175/6f75e83d-c6fc-4050-846f-62dadc962461</t>
  </si>
  <si>
    <t>Annual Complaince</t>
  </si>
  <si>
    <t>Marshall Group</t>
  </si>
  <si>
    <t>Roger Taylor</t>
  </si>
  <si>
    <t>Harry Spins, Liam Jones, Cathy Woods, Ben Brown</t>
  </si>
  <si>
    <t>Compliance</t>
  </si>
  <si>
    <t>Harry Spins</t>
  </si>
  <si>
    <t>Toni Wenceslao</t>
  </si>
  <si>
    <t>J011360</t>
  </si>
  <si>
    <t>Liz Hurst</t>
  </si>
  <si>
    <t>Liam Jones</t>
  </si>
  <si>
    <t>July</t>
  </si>
  <si>
    <t>Ben Brown</t>
  </si>
  <si>
    <t>Annual Compliance - Individuals</t>
  </si>
  <si>
    <t>Amanda Bailey</t>
  </si>
  <si>
    <t>Audit</t>
  </si>
  <si>
    <t>Auckland</t>
  </si>
  <si>
    <t>https://go.fyi.app/search/3316/2611/7b45bc7e-d24d-4c36-8523-ded40cbe2362</t>
  </si>
  <si>
    <t>Wilma Harris</t>
  </si>
  <si>
    <t>J011567</t>
  </si>
  <si>
    <t>Annual Compliance 2024 RETREAT</t>
  </si>
  <si>
    <t>https://go.fyi.app/search/8772420/28712176/4b1ab2a9-6794-45c1-a272-3e9ce78bfeb0</t>
  </si>
  <si>
    <t>The Darcy Group</t>
  </si>
  <si>
    <t>The Darcy Diaries Pty Ltd</t>
  </si>
  <si>
    <t>Nigella Lawson</t>
  </si>
  <si>
    <t>Daisy Winston</t>
  </si>
  <si>
    <t>J011621</t>
  </si>
  <si>
    <t>Annual Billing Job - Use this one</t>
  </si>
  <si>
    <t>Adelaide</t>
  </si>
  <si>
    <t>https://go.fyi.app/search/15105152/78974402/8e6fb648-076f-4ec3-b887-e93ed998d82a</t>
  </si>
  <si>
    <t>J011348</t>
  </si>
  <si>
    <t>https://go.fyi.app/search/8772420/28712175/9b9afd4d-0930-42e6-936e-0d135c6de5c0</t>
  </si>
  <si>
    <t>Billing</t>
  </si>
  <si>
    <t>Rose Family</t>
  </si>
  <si>
    <t>Johnny Rose</t>
  </si>
  <si>
    <t>J011872</t>
  </si>
  <si>
    <t>Annual Billing</t>
  </si>
  <si>
    <t>https://go.fyi.app/search/20564363/72016092/3c9e219b-d463-4e4a-a65c-a61705d341fb</t>
  </si>
  <si>
    <t>J011096</t>
  </si>
  <si>
    <t>Jessica Smith</t>
  </si>
  <si>
    <t>Consulting</t>
  </si>
  <si>
    <t>https://go.fyi.app/search/8772420/28712176/82db2edb-6af1-44ac-ac57-982ddd829c0c</t>
  </si>
  <si>
    <t>Workflow</t>
  </si>
  <si>
    <t>Annual Compliance - 2024 - Workflow Job</t>
  </si>
  <si>
    <t>Steel Group</t>
  </si>
  <si>
    <t>Steel Fabrication Pty Ltd</t>
  </si>
  <si>
    <t>Not Assigned</t>
  </si>
  <si>
    <t>Bill Moore</t>
  </si>
  <si>
    <t>001193</t>
  </si>
  <si>
    <t>Annual Accounting - 2024</t>
  </si>
  <si>
    <t>https://go.fyi.app/search/6116450/19649105/57d18746-d560-4f6f-9cb5-f6ac9d988ccf</t>
  </si>
  <si>
    <t>https://go.fyi.app/search/6116450/19649105/bcb2b533-2cbd-45dd-83ff-e64c0c349b54</t>
  </si>
  <si>
    <t>Advisory Work - 2024</t>
  </si>
  <si>
    <t>001165</t>
  </si>
  <si>
    <t xml:space="preserve">Advisory Work </t>
  </si>
  <si>
    <t>https://go.fyi.app/search/8772420/28712176/fb75dc2f-5d45-4f44-aa14-599021c63b46</t>
  </si>
  <si>
    <t>J011414</t>
  </si>
  <si>
    <t>Yes</t>
  </si>
  <si>
    <t>Accounting</t>
  </si>
  <si>
    <t>Annual Compliance - 20XX</t>
  </si>
  <si>
    <t>Existing client</t>
  </si>
  <si>
    <t>Wealth</t>
  </si>
  <si>
    <t>https://go.fyi.app/search/8772420/28712176/eafd58c0-71fa-41a9-a705-55fd8a0d2070</t>
  </si>
  <si>
    <t>Steve Darcy</t>
  </si>
  <si>
    <t xml:space="preserve">Annual Service Agreement </t>
  </si>
  <si>
    <t>002152</t>
  </si>
  <si>
    <t>https://go.fyi.app/search/15105152/52112919/ffb24d97-93e6-4473-a425-ea3c7596c6cd</t>
  </si>
  <si>
    <t>https://go.fyi.app/search/15105152/52112919/123a2dbc-9215-4ba1-a3a0-12f63f53cd83</t>
  </si>
  <si>
    <t>Quarterly BAS - September - 2024 Annual Services Package</t>
  </si>
  <si>
    <t>Annual Service Agreement 2024 - Elite</t>
  </si>
  <si>
    <t>001517</t>
  </si>
  <si>
    <t>Allen Fisher</t>
  </si>
  <si>
    <t>Quarterly BAS - September</t>
  </si>
  <si>
    <t>Quarterly</t>
  </si>
  <si>
    <t>https://go.fyi.app/search/6116450/19649105/5bde6ddd-1342-4a24-9149-b65bac4daabb</t>
  </si>
  <si>
    <t>https://go.fyi.app/search/6116450/19649105/af48d95c-629e-43c0-947b-fcdcbd31a075</t>
  </si>
  <si>
    <t>Quarterly BAS - December - 2024 Annual Services Package</t>
  </si>
  <si>
    <t>BAS</t>
  </si>
  <si>
    <t>001577</t>
  </si>
  <si>
    <t>Quarterly BAS - December</t>
  </si>
  <si>
    <t>https://go.fyi.app/search/6116450/19649105/764ca298-9915-4d76-9ec4-09db8ba26998</t>
  </si>
  <si>
    <t>2024 Pricing Process - 2024 Annual Services Package</t>
  </si>
  <si>
    <t>001515</t>
  </si>
  <si>
    <t>https://go.fyi.app/search/6116450/19649105/47b2fdc2-dfc8-4562-8c98-eca0d2b23cd1</t>
  </si>
  <si>
    <t>J011396</t>
  </si>
  <si>
    <t>Sally Garton</t>
  </si>
  <si>
    <t>RF 2025</t>
  </si>
  <si>
    <t>https://go.fyi.app/search/8772420/28712175/4330e7da-3055-4c4f-bfeb-a8b5171d81c3</t>
  </si>
  <si>
    <t>Simpson Family Group</t>
  </si>
  <si>
    <t>Mr Plow Limited</t>
  </si>
  <si>
    <t>Billing Job 2024</t>
  </si>
  <si>
    <t>001152</t>
  </si>
  <si>
    <t>Tony Douglas</t>
  </si>
  <si>
    <t>Sandy Small</t>
  </si>
  <si>
    <t>https://go.fyi.app/search/14533147/49803602/67b27abc-4a25-411b-8923-0aeb3b755a5c</t>
  </si>
  <si>
    <t>https://go.fyi.app/search/14533147/49803602/6e0de621-810f-4451-9e52-5e77befbff7a</t>
  </si>
  <si>
    <t xml:space="preserve">Company Annual Accounting 2024 </t>
  </si>
  <si>
    <t>001153</t>
  </si>
  <si>
    <t>Company Annual Accounting</t>
  </si>
  <si>
    <t>https://go.fyi.app/search/14533147/49803602/e6835dd3-f01a-4e7e-8f2e-4890b54787e4</t>
  </si>
  <si>
    <t>Quarterly GST</t>
  </si>
  <si>
    <t>001185</t>
  </si>
  <si>
    <t>Quarterly BAS/GST</t>
  </si>
  <si>
    <t>https://go.fyi.app/search/14533147/49803602/9531c94b-54e2-470d-87ca-35b61470cecc</t>
  </si>
  <si>
    <t>Porter Group</t>
  </si>
  <si>
    <t>Kevin Porter</t>
  </si>
  <si>
    <t>J008016</t>
  </si>
  <si>
    <t>Carl Davies</t>
  </si>
  <si>
    <t>2024 Compliance</t>
  </si>
  <si>
    <t>https://go.fyi.app/search/12012384/40890857/09f15e55-8bec-4845-a53c-31e4845a3744</t>
  </si>
  <si>
    <t>Quarterly BAS - September 2024</t>
  </si>
  <si>
    <t>001497</t>
  </si>
  <si>
    <t>Phill Inn</t>
  </si>
  <si>
    <t>https://go.fyi.app/search/6116450/19649105/e5057919-0ac6-48af-bcf5-6a1e7ed06582</t>
  </si>
  <si>
    <t>https://go.fyi.app/search/6116450/19649105/9e515eb4-0d38-4b66-9e4b-51a780b45474</t>
  </si>
  <si>
    <t>Turner, Paige</t>
  </si>
  <si>
    <t>J011743</t>
  </si>
  <si>
    <t>Annual Service Agreement - Ians Use</t>
  </si>
  <si>
    <t>https://go.fyi.app/search/6116450/19595187/9e515eb4-0d38-4b66-9e4b-51a780b45474</t>
  </si>
  <si>
    <t>001498</t>
  </si>
  <si>
    <t>https://go.fyi.app/search/6116450/19649105/433fb1b2-c049-4731-8b57-c5fcc786869c</t>
  </si>
  <si>
    <t>Annual Compliance - 2023</t>
  </si>
  <si>
    <t>J008728</t>
  </si>
  <si>
    <t>Why did this go over Allen Fisher</t>
  </si>
  <si>
    <t>https://go.fyi.app/search/6116450/19595187/8219e9f4-0de9-45bd-88a5-cdd771c6046b</t>
  </si>
  <si>
    <t>Individual tax return</t>
  </si>
  <si>
    <t>Aptar Group</t>
  </si>
  <si>
    <t>Duncan, Carol Elizabeth</t>
  </si>
  <si>
    <t>J011444</t>
  </si>
  <si>
    <t>https://go.fyi.app/search/3325/3455122/e4ae051b-e324-4f07-ab74-211610030ebd</t>
  </si>
  <si>
    <t>J011435</t>
  </si>
  <si>
    <t>https://go.fyi.app/search/20564363/72016092/f6fc0e48-5d3c-4987-8fcc-bc835ce0a0a6</t>
  </si>
  <si>
    <t>2024 Individual Tax Return</t>
  </si>
  <si>
    <t>ITR</t>
  </si>
  <si>
    <t>J011473</t>
  </si>
  <si>
    <t>https://go.fyi.app/search/8772420/28712176/967e9b75-aa03-4629-83b0-7d8b20e4ab3f</t>
  </si>
  <si>
    <t>Individual tax return 2023 - XPM</t>
  </si>
  <si>
    <t>Liz Hurst, Sam Philips, Rose Friedauer</t>
  </si>
  <si>
    <t>J011410</t>
  </si>
  <si>
    <t>Roger Taylor do this</t>
  </si>
  <si>
    <t>Sydney</t>
  </si>
  <si>
    <t>https://go.fyi.app/search/6116450/19595187/c3042c82-8b36-4742-8b25-2387cdf0a2fa</t>
  </si>
  <si>
    <t>001148</t>
  </si>
  <si>
    <t>https://go.fyi.app/search/12012384/40890857/20be5231-98a1-47dc-8f85-a787a7755ef7</t>
  </si>
  <si>
    <t>https://go.fyi.app/search/12012384/40890857/01743f0d-41c2-48cb-ad3a-f93acde3bf60</t>
  </si>
  <si>
    <t>J011542</t>
  </si>
  <si>
    <t xml:space="preserve">Income Tax Return 2024 </t>
  </si>
  <si>
    <t>001190</t>
  </si>
  <si>
    <t>Income Tax Return</t>
  </si>
  <si>
    <t>https://go.fyi.app/search/12012384/3913970/b738090f-22b9-4fcf-817f-35e50c844db1</t>
  </si>
  <si>
    <t>https://go.fyi.app/search/12012384/3913970/01743f0d-41c2-48cb-ad3a-f93acde3bf60</t>
  </si>
  <si>
    <t>Activity Statement - June 2024</t>
  </si>
  <si>
    <t>J017397</t>
  </si>
  <si>
    <t>how can I help you Growth Partners</t>
  </si>
  <si>
    <t>Activity Statement</t>
  </si>
  <si>
    <t>https://go.fyi.app/search/6116450/19649105/7b5b1a9f-f241-4675-b20e-e4173c5ec14a</t>
  </si>
  <si>
    <t>Woolies PTY LTD - Company Annual Review 2025</t>
  </si>
  <si>
    <t>Woolies PTY LTD</t>
  </si>
  <si>
    <t>J016605</t>
  </si>
  <si>
    <t>Company Annual Review</t>
  </si>
  <si>
    <t>https://go.fyi.app/search/0/68936404/527367af-75e9-4c3e-b49e-287038e161cd</t>
  </si>
  <si>
    <t>Legal Matters</t>
  </si>
  <si>
    <t>Megan Harper</t>
  </si>
  <si>
    <t>Rose Friedauer</t>
  </si>
  <si>
    <t>J016517</t>
  </si>
  <si>
    <t>https://go.fyi.app/search/0/172361220/63d24635-17b1-4b5c-837c-919e464c08c7</t>
  </si>
  <si>
    <t>002079</t>
  </si>
  <si>
    <t>https://go.fyi.app/search/0/172361220/8c4d6e0c-82ee-4a7d-b03c-86e5a2e0b91e</t>
  </si>
  <si>
    <t>BB Limited</t>
  </si>
  <si>
    <t>Bobby Brown Limited</t>
  </si>
  <si>
    <t>J008836</t>
  </si>
  <si>
    <t>https://go.fyi.app/search/40627752/123765571/2f341420-9927-4534-a3ae-c3f19de591e4</t>
  </si>
  <si>
    <t>001417</t>
  </si>
  <si>
    <t>https://go.fyi.app/search/40627752/123765571/04ef104b-a024-450f-a227-f6780f429392</t>
  </si>
  <si>
    <t>Quarterly BAS</t>
  </si>
  <si>
    <t>Martin Group</t>
  </si>
  <si>
    <t>Andrea Martin</t>
  </si>
  <si>
    <t>Annual Service Agreement</t>
  </si>
  <si>
    <t>Patrick Smith</t>
  </si>
  <si>
    <t>001239</t>
  </si>
  <si>
    <t>https://go.fyi.app/search/9234939/30316850/3513cb55-b8bd-4b85-a058-13d6eb690c7d</t>
  </si>
  <si>
    <t>https://go.fyi.app/search/9234939/30316850/a23e97bd-25f8-4645-8429-d0b53efec41a</t>
  </si>
  <si>
    <t>J011570</t>
  </si>
  <si>
    <t xml:space="preserve">2024 Standard Template </t>
  </si>
  <si>
    <t>https://go.fyi.app/search/8772420/28712175/cb94a9e2-5c98-4593-b77c-53e4ee9ab481</t>
  </si>
  <si>
    <t>001183</t>
  </si>
  <si>
    <t>https://go.fyi.app/search/40627752/123765571/713a44d5-7fdd-4f0c-b6cd-299c692851ca</t>
  </si>
  <si>
    <t>https://go.fyi.app/search/40627752/123765571/ecf84d65-b50a-412a-a3fb-a00c3a683044</t>
  </si>
  <si>
    <t>McLeod Holdings Pty Ltd</t>
  </si>
  <si>
    <t>J008826</t>
  </si>
  <si>
    <t>https://go.fyi.app/search/0/129677563/7b4813c3-bc09-4fcc-b90e-27fb987e0a5c</t>
  </si>
  <si>
    <t>Jacobs Engineering Group</t>
  </si>
  <si>
    <t>J008838</t>
  </si>
  <si>
    <t>https://go.fyi.app/search/3371/3914146/d2cebc00-c01a-4cde-a234-6fff51b1535f</t>
  </si>
  <si>
    <t>Annual Compliance - 2022</t>
  </si>
  <si>
    <t>Frank Bruce Marshall</t>
  </si>
  <si>
    <t>J008732</t>
  </si>
  <si>
    <t>Liz Hurst look at this</t>
  </si>
  <si>
    <t>https://go.fyi.app/search/3316/34425018/0aa377f4-963d-46fa-878f-b3cc88e1a5e7</t>
  </si>
  <si>
    <t>Parker Industries - Company Annual Review 2025</t>
  </si>
  <si>
    <t>Parker Group</t>
  </si>
  <si>
    <t>Parker Industries</t>
  </si>
  <si>
    <t>J017721</t>
  </si>
  <si>
    <t>https://go.fyi.app/search/10601618/35430341/a3c859e9-b8a0-4d20-b6c9-619bf23110c1</t>
  </si>
  <si>
    <t>J017720</t>
  </si>
  <si>
    <t>https://go.fyi.app/search/10601618/35430341/b60e2d9e-f5ee-4384-b055-29dff675a5f2</t>
  </si>
  <si>
    <t>J017719</t>
  </si>
  <si>
    <t>https://go.fyi.app/search/10601618/35430341/7b63aea6-bb50-402c-9319-409d5309da95</t>
  </si>
  <si>
    <t>J017716</t>
  </si>
  <si>
    <t>https://go.fyi.app/search/10601618/35430341/bef68733-1945-4dc7-aeec-59633f715523</t>
  </si>
  <si>
    <t>2021 - Individual Tax Return</t>
  </si>
  <si>
    <t>Appleton family group</t>
  </si>
  <si>
    <t>Ned Appleton</t>
  </si>
  <si>
    <t>J008092</t>
  </si>
  <si>
    <t>Yes hurry</t>
  </si>
  <si>
    <t>https://go.fyi.app/search/6771071/21779286/2906ce18-fbfd-4f74-9d0e-72618467c5a2</t>
  </si>
  <si>
    <t>2023 Compliance</t>
  </si>
  <si>
    <t>Ben Jacobs</t>
  </si>
  <si>
    <t>Crystal Rich</t>
  </si>
  <si>
    <t>J008184</t>
  </si>
  <si>
    <t>https://go.fyi.app/search/3371/3914145/e4d39f1a-8eda-483c-8f93-b9206b75b773</t>
  </si>
  <si>
    <t>GST - April - May</t>
  </si>
  <si>
    <t>0347 Investment Trust</t>
  </si>
  <si>
    <t>GST - RF</t>
  </si>
  <si>
    <t>002041</t>
  </si>
  <si>
    <t>Xero Ledgers</t>
  </si>
  <si>
    <t>Trust</t>
  </si>
  <si>
    <t>https://go.fyi.app/search/51507554/178321777/101323b0-dc4a-4cff-a051-64493280a86c</t>
  </si>
  <si>
    <t>https://go.fyi.app/search/51507554/178321777/84c3cafb-792e-4ed0-9045-053f68721ad0</t>
  </si>
  <si>
    <t>Tax Planning</t>
  </si>
  <si>
    <t>J008829</t>
  </si>
  <si>
    <t>https://go.fyi.app/search/40627752/123765571/1b1449d6-b17e-42a6-99d3-541faef22882</t>
  </si>
  <si>
    <t>Sale of business</t>
  </si>
  <si>
    <t>J008830</t>
  </si>
  <si>
    <t>SME</t>
  </si>
  <si>
    <t>https://go.fyi.app/search/40627752/123765571/b19b2308-8503-48dd-acbf-b32c04a11d53</t>
  </si>
  <si>
    <t>Settings</t>
  </si>
  <si>
    <t>Version 3.1</t>
  </si>
  <si>
    <t>Help</t>
  </si>
  <si>
    <t>Variables</t>
  </si>
  <si>
    <t>Report Name</t>
  </si>
  <si>
    <t>Job Profitability October 2025</t>
  </si>
  <si>
    <t>Practice Name</t>
  </si>
  <si>
    <t>The Growth Partners</t>
  </si>
  <si>
    <t>Report Date</t>
  </si>
  <si>
    <t>% Completed</t>
  </si>
  <si>
    <t>Planned</t>
  </si>
  <si>
    <t>Pending Client Info</t>
  </si>
  <si>
    <t>In Progress</t>
  </si>
  <si>
    <t>On Hold</t>
  </si>
  <si>
    <t>At Review</t>
  </si>
  <si>
    <t>Ready To Send</t>
  </si>
  <si>
    <t>Change Log</t>
  </si>
  <si>
    <t>Date</t>
  </si>
  <si>
    <t>Change</t>
  </si>
  <si>
    <t>Unhide Data Sheet</t>
  </si>
  <si>
    <t>2024 Tax Return</t>
  </si>
  <si>
    <t>Quarterly Reports</t>
  </si>
  <si>
    <t>Annual Service Agreement 2024</t>
  </si>
  <si>
    <t xml:space="preserve">Quarterly Reports </t>
  </si>
  <si>
    <t>2026 May BAS</t>
  </si>
  <si>
    <t>Bookkeeping &amp; Payroll</t>
  </si>
  <si>
    <t>Sasha Case</t>
  </si>
  <si>
    <t>Troy Steele, Anna Jordan, Sam Philips, Emma Watson</t>
  </si>
  <si>
    <t>Emma Watson</t>
  </si>
  <si>
    <t>Troy Steele, Sam Philips, Ben Brown, Emma Watson</t>
  </si>
  <si>
    <t>Troy Steele, Sam Philips, Jessica Smith, Emma Watson</t>
  </si>
  <si>
    <t>Individual tax return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</si>
</sst>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d\ mmm\ yyyy"/>
    <numFmt numFmtId="165" formatCode="#,##0.00_ ;[Red]\-#,##0.00\ "/>
    <numFmt numFmtId="166" formatCode="dd\ mmm\ yyyy"/>
    <numFmt numFmtId="167" formatCode="#,##0.0"/>
  </numFmts>
  <fonts count="8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rgb="FF0B69CE"/>
      <name val="Calibri"/>
      <family val="2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1" fillId="0" borderId="0" xfId="1" applyAlignment="1">
      <alignment horizontal="left" vertical="center"/>
    </xf>
    <xf numFmtId="0" fontId="0" fillId="0" borderId="0" xfId="1" applyFont="1" applyAlignment="1">
      <alignment horizontal="left"/>
    </xf>
    <xf numFmtId="39" fontId="0" fillId="0" borderId="0" xfId="1" applyNumberFormat="1" applyFont="1" applyAlignment="1">
      <alignment horizontal="right"/>
    </xf>
    <xf numFmtId="0" fontId="0" fillId="0" borderId="0" xfId="1" applyFont="1" applyAlignment="1">
      <alignment horizontal="right"/>
    </xf>
    <xf numFmtId="0" fontId="0" fillId="0" borderId="0" xfId="1" applyFont="1" applyAlignment="1">
      <alignment horizontal="left" vertical="center"/>
    </xf>
    <xf numFmtId="166" fontId="0" fillId="0" borderId="0" xfId="1" applyNumberFormat="1" applyFont="1" applyAlignment="1">
      <alignment horizontal="left"/>
    </xf>
    <xf numFmtId="0" fontId="0" fillId="0" borderId="0" xfId="1" applyFont="1" applyAlignment="1">
      <alignment horizontal="left" vertical="top"/>
    </xf>
    <xf numFmtId="0" fontId="2" fillId="0" borderId="0" xfId="0" applyFont="1"/>
    <xf numFmtId="165" fontId="0" fillId="0" borderId="0" xfId="0" applyNumberFormat="1"/>
    <xf numFmtId="164" fontId="0" fillId="0" borderId="0" xfId="0" applyNumberFormat="1"/>
    <xf numFmtId="0" fontId="3" fillId="0" borderId="0" xfId="0" applyFont="1"/>
    <xf numFmtId="10" fontId="2" fillId="2" borderId="0" xfId="1" applyNumberFormat="1" applyFont="1" applyFill="1"/>
    <xf numFmtId="0" fontId="2" fillId="0" borderId="0" xfId="0" applyFont="1" applyAlignment="1">
      <alignment horizontal="right" vertical="center"/>
    </xf>
    <xf numFmtId="0" fontId="4" fillId="0" borderId="0" xfId="2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6" fillId="0" borderId="1" xfId="0" applyFont="1" applyBorder="1"/>
    <xf numFmtId="167" fontId="6" fillId="3" borderId="2" xfId="0" applyNumberFormat="1" applyFont="1" applyFill="1" applyBorder="1" applyProtection="1">
      <protection locked="0"/>
    </xf>
    <xf numFmtId="166" fontId="6" fillId="3" borderId="2" xfId="0" applyNumberFormat="1" applyFont="1" applyFill="1" applyBorder="1" applyProtection="1">
      <protection locked="0"/>
    </xf>
    <xf numFmtId="0" fontId="7" fillId="4" borderId="3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3" fontId="6" fillId="3" borderId="1" xfId="0" applyNumberFormat="1" applyFont="1" applyFill="1" applyBorder="1" applyAlignment="1" applyProtection="1">
      <alignment horizontal="right"/>
      <protection locked="0"/>
    </xf>
    <xf numFmtId="9" fontId="6" fillId="3" borderId="1" xfId="0" applyNumberFormat="1" applyFont="1" applyFill="1" applyBorder="1" applyAlignment="1" applyProtection="1">
      <alignment horizontal="right"/>
      <protection locked="0"/>
    </xf>
    <xf numFmtId="3" fontId="6" fillId="3" borderId="4" xfId="0" applyNumberFormat="1" applyFont="1" applyFill="1" applyBorder="1" applyAlignment="1" applyProtection="1">
      <alignment horizontal="right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4" fontId="0" fillId="3" borderId="1" xfId="0" applyNumberFormat="1" applyFill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0" fontId="0" fillId="0" borderId="0" xfId="0" pivotButton="1"/>
    <xf numFmtId="41" fontId="0" fillId="0" borderId="0" xfId="0" applyNumberFormat="1"/>
    <xf numFmtId="10" fontId="0" fillId="0" borderId="0" xfId="0" applyNumberFormat="1"/>
  </cellXfs>
  <cellStyles count="3">
    <cellStyle name="Hyperlink 2" xfId="2" xr:uid="{00000000-0005-0000-0000-000002000000}"/>
    <cellStyle name="Normal" xfId="0" builtinId="0" customBuiltin="1"/>
    <cellStyle name="Normal 2" xfId="1" xr:uid="{00000000-0005-0000-0000-000001000000}"/>
  </cellStyles>
  <dxfs count="1">
    <dxf>
      <font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uren Marsh" refreshedDate="45974.407079166667" createdVersion="8" refreshedVersion="8" minRefreshableVersion="3" recordCount="51" xr:uid="{0708C0D2-A35C-41E1-B479-B4A7D63945CD}">
  <cacheSource type="worksheet">
    <worksheetSource name="Jobs"/>
  </cacheSource>
  <cacheFields count="178">
    <cacheField name="Job Type" numFmtId="0">
      <sharedItems/>
    </cacheField>
    <cacheField name="Name" numFmtId="0">
      <sharedItems containsBlank="1" count="43">
        <s v="Annual Compliance - 2024"/>
        <s v="Annual Complaince"/>
        <s v="Annual Compliance - 2024 - Workflow Job"/>
        <s v="Advisory Work - 2024"/>
        <s v="Quarterly Reports"/>
        <s v="Bookkeeping"/>
        <s v="Quarterly BAS - September - 2024 Annual Services Package"/>
        <s v="Quarterly BAS - December - 2024 Annual Services Package"/>
        <s v="2024 Pricing Process - 2024 Annual Services Package"/>
        <s v="Annual Accounting - 2024"/>
        <s v="Company Annual Accounting 2024 "/>
        <s v="Quarterly GST"/>
        <s v="Quarterly BAS - September 2024"/>
        <s v="Annual Service Agreement 2024"/>
        <s v="Annual Compliance - 2023"/>
        <s v="Individual tax return"/>
        <s v="2024 Individual Tax Return"/>
        <s v="Individual tax return 2023 - XPM"/>
        <s v="Billing Job 2024"/>
        <s v="Income Tax Return 2024 "/>
        <s v="Activity Statement - June 2024"/>
        <s v="Woolies PTY LTD - Company Annual Review 2025"/>
        <s v="Legal Matters"/>
        <s v="Quarterly Reports "/>
        <s v="2026 May BAS"/>
        <s v="Quarterly BAS - September"/>
        <s v="Quarterly BAS"/>
        <s v="2024 Tax Return"/>
        <s v="Annual Compliance - 2022"/>
        <s v="Parker Industries - Company Annual Review 2025"/>
        <s v="2021 - Individual Tax Return"/>
        <s v="2023 Compliance"/>
        <s v="GST - April - May"/>
        <s v="Tax Planning"/>
        <s v="Sale of business"/>
        <s v="Another Test" u="1"/>
        <s v="Annual Accounting - 2024 test - " u="1"/>
        <s v="Annual Service Agreement 2024 - Ian Test" u="1"/>
        <s v="Test " u="1"/>
        <s v="2029 May BAS" u="1"/>
        <s v="08/07/2024 Tax Return" u="1"/>
        <s v="Rose - Testing" u="1"/>
        <m u="1"/>
      </sharedItems>
    </cacheField>
    <cacheField name="Client Group" numFmtId="0">
      <sharedItems containsBlank="1"/>
    </cacheField>
    <cacheField name="Client" numFmtId="0">
      <sharedItems containsBlank="1" count="25">
        <s v="Harris Family Trust"/>
        <s v="Roger Taylor"/>
        <s v="Wilma Harris"/>
        <s v="The Darcy Diaries Pty Ltd"/>
        <s v="Johnny Rose"/>
        <s v="Steel Fabrication Pty Ltd"/>
        <s v="Steve Darcy"/>
        <s v="Mr Plow Limited"/>
        <s v="Kevin Porter"/>
        <s v="Turner, Paige"/>
        <s v="Duncan, Carol Elizabeth"/>
        <s v="Sasha Case"/>
        <s v="Woolies PTY LTD"/>
        <s v="Megan Harper"/>
        <s v="Bobby Brown Limited"/>
        <s v="Andrea Martin"/>
        <s v="McLeod Holdings Pty Ltd"/>
        <s v="Jacobs Engineering Group"/>
        <s v="Frank Bruce Marshall"/>
        <s v="Parker Industries"/>
        <s v="Ned Appleton"/>
        <s v="Ben Jacobs"/>
        <s v="0347 Investment Trust"/>
        <s v="Case Sasha" u="1"/>
        <m u="1"/>
      </sharedItems>
    </cacheField>
    <cacheField name="State" numFmtId="0">
      <sharedItems containsBlank="1" count="2">
        <s v="Completed"/>
        <m u="1"/>
      </sharedItems>
    </cacheField>
    <cacheField name="Budget Amount" numFmtId="165">
      <sharedItems containsSemiMixedTypes="0" containsString="0" containsNumber="1" containsInteger="1" minValue="0" maxValue="17500"/>
    </cacheField>
    <cacheField name="Actual Amount" numFmtId="165">
      <sharedItems containsSemiMixedTypes="0" containsString="0" containsNumber="1" minValue="0" maxValue="18953.34"/>
    </cacheField>
    <cacheField name="Variance Amount" numFmtId="165">
      <sharedItems containsSemiMixedTypes="0" containsString="0" containsNumber="1" minValue="-6890" maxValue="8293.33"/>
    </cacheField>
    <cacheField name="Due date" numFmtId="164">
      <sharedItems containsSemiMixedTypes="0" containsNonDate="0" containsDate="1" containsString="0" minDate="2022-03-04T00:00:00" maxDate="2025-09-23T00:00:00"/>
    </cacheField>
    <cacheField name="Modified on" numFmtId="0">
      <sharedItems containsNonDate="0" containsString="0" containsBlank="1"/>
    </cacheField>
    <cacheField name="Invoiced Amount" numFmtId="165">
      <sharedItems containsSemiMixedTypes="0" containsString="0" containsNumber="1" minValue="50" maxValue="10000"/>
    </cacheField>
    <cacheField name="Actual Hours" numFmtId="165">
      <sharedItems containsSemiMixedTypes="0" containsString="0" containsNumber="1" minValue="0" maxValue="69.666666666666671"/>
    </cacheField>
    <cacheField name="Assigned" numFmtId="0">
      <sharedItems/>
    </cacheField>
    <cacheField name="Billing Job" numFmtId="0">
      <sharedItems/>
    </cacheField>
    <cacheField name="Budget Hours" numFmtId="165">
      <sharedItems containsSemiMixedTypes="0" containsString="0" containsNumber="1" containsInteger="1" minValue="0" maxValue="97"/>
    </cacheField>
    <cacheField name="Cabinet" numFmtId="0">
      <sharedItems containsNonDate="0" containsString="0" containsBlank="1"/>
    </cacheField>
    <cacheField name="Category" numFmtId="0">
      <sharedItems containsBlank="1"/>
    </cacheField>
    <cacheField name="Client Manager" numFmtId="0">
      <sharedItems containsBlank="1" count="10">
        <s v="Olivia Williams"/>
        <s v="-"/>
        <s v="Roger Taylor"/>
        <s v="Nicole Miller"/>
        <s v="Daisy Winston"/>
        <s v="Liz Hurst"/>
        <s v="Anna Jordan"/>
        <s v="Rose Friedauer"/>
        <s v="Crystal Rich"/>
        <m u="1"/>
      </sharedItems>
    </cacheField>
    <cacheField name="Client Partner" numFmtId="0">
      <sharedItems containsBlank="1" count="11">
        <s v="Mandy Jones"/>
        <s v="Harry Spins"/>
        <s v="Nigella Lawson"/>
        <s v="Daisy Winston"/>
        <s v="Bill Moore"/>
        <s v="Sam Philips"/>
        <s v="Liz Hurst"/>
        <s v="Rose Friedauer"/>
        <s v="Patrick Smith"/>
        <s v="Liam Jones"/>
        <m u="1"/>
      </sharedItems>
    </cacheField>
    <cacheField name="Created by" numFmtId="0">
      <sharedItems/>
    </cacheField>
    <cacheField name="Created on" numFmtId="164">
      <sharedItems containsSemiMixedTypes="0" containsNonDate="0" containsDate="1" containsString="0" minDate="2021-02-25T12:39:10" maxDate="2025-09-02T03:25:23"/>
    </cacheField>
    <cacheField name="Job Manager" numFmtId="0">
      <sharedItems/>
    </cacheField>
    <cacheField name="Task" numFmtId="0">
      <sharedItems containsNonDate="0" containsString="0" containsBlank="1"/>
    </cacheField>
    <cacheField name="Job Number" numFmtId="0">
      <sharedItems/>
    </cacheField>
    <cacheField name="Loan on Property" numFmtId="0">
      <sharedItems containsNonDate="0" containsString="0" containsBlank="1"/>
    </cacheField>
    <cacheField name="Job Partner" numFmtId="0">
      <sharedItems/>
    </cacheField>
    <cacheField name="Automation" numFmtId="0">
      <sharedItems containsNonDate="0" containsString="0" containsBlank="1"/>
    </cacheField>
    <cacheField name="Incorporated Date" numFmtId="0">
      <sharedItems containsNonDate="0" containsString="0" containsBlank="1"/>
    </cacheField>
    <cacheField name="MN1" numFmtId="0">
      <sharedItems containsNonDate="0" containsString="0" containsBlank="1"/>
    </cacheField>
    <cacheField name="Monthly Billing custom field" numFmtId="0">
      <sharedItems containsNonDate="0" containsString="0" containsBlank="1"/>
    </cacheField>
    <cacheField name="Responsible Accountant (RA)" numFmtId="0">
      <sharedItems containsBlank="1"/>
    </cacheField>
    <cacheField name="CIS Contractor" numFmtId="0">
      <sharedItems containsNonDate="0" containsString="0" containsBlank="1"/>
    </cacheField>
    <cacheField name="Last Comment" numFmtId="0">
      <sharedItems containsBlank="1"/>
    </cacheField>
    <cacheField name="Payroll Week #" numFmtId="0">
      <sharedItems containsNonDate="0" containsString="0" containsBlank="1"/>
    </cacheField>
    <cacheField name="Employer" numFmtId="0">
      <sharedItems containsBlank="1"/>
    </cacheField>
    <cacheField name="Lease" numFmtId="0">
      <sharedItems containsNonDate="0" containsString="0" containsBlank="1"/>
    </cacheField>
    <cacheField name="Engagement Monthly Invoice" numFmtId="0">
      <sharedItems containsNonDate="0" containsString="0" containsBlank="1"/>
    </cacheField>
    <cacheField name="Assignee Conversion" numFmtId="0">
      <sharedItems containsNonDate="0" containsString="0" containsBlank="1"/>
    </cacheField>
    <cacheField name="Balance Month (Copy)" numFmtId="0">
      <sharedItems containsNonDate="0" containsString="0" containsBlank="1"/>
    </cacheField>
    <cacheField name="BAS Preparer" numFmtId="0">
      <sharedItems containsBlank="1"/>
    </cacheField>
    <cacheField name="Billing Entity" numFmtId="0">
      <sharedItems containsNonDate="0" containsString="0" containsBlank="1"/>
    </cacheField>
    <cacheField name="Business Division" numFmtId="0">
      <sharedItems containsBlank="1"/>
    </cacheField>
    <cacheField name="Client codes own ledger" numFmtId="0">
      <sharedItems containsNonDate="0" containsString="0" containsBlank="1"/>
    </cacheField>
    <cacheField name="Due date for capacity planning" numFmtId="0">
      <sharedItems containsNonDate="0" containsString="0" containsBlank="1"/>
    </cacheField>
    <cacheField name="Engagement Budget" numFmtId="0">
      <sharedItems containsNonDate="0" containsString="0" containsBlank="1"/>
    </cacheField>
    <cacheField name="Engagement Code" numFmtId="0">
      <sharedItems containsNonDate="0" containsString="0" containsBlank="1"/>
    </cacheField>
    <cacheField name="Modified by" numFmtId="0">
      <sharedItems/>
    </cacheField>
    <cacheField name="Engagement Entities" numFmtId="0">
      <sharedItems containsNonDate="0" containsString="0" containsBlank="1"/>
    </cacheField>
    <cacheField name="Engagement Group" numFmtId="0">
      <sharedItems containsNonDate="0" containsString="0" containsBlank="1"/>
    </cacheField>
    <cacheField name="Engagement Invoice Start" numFmtId="0">
      <sharedItems containsNonDate="0" containsString="0" containsBlank="1"/>
    </cacheField>
    <cacheField name="Engagement Invoicing" numFmtId="0">
      <sharedItems containsNonDate="0" containsString="0" containsBlank="1"/>
    </cacheField>
    <cacheField name="Name (multi)" numFmtId="0">
      <sharedItems/>
    </cacheField>
    <cacheField name="Engagement Signing" numFmtId="0">
      <sharedItems containsNonDate="0" containsString="0" containsBlank="1"/>
    </cacheField>
    <cacheField name="Engagement Submitted" numFmtId="0">
      <sharedItems containsNonDate="0" containsDate="1" containsString="0" containsBlank="1" minDate="2024-05-29T00:00:00" maxDate="2024-05-30T00:00:00"/>
    </cacheField>
    <cacheField name="Engaging Partner Name" numFmtId="0">
      <sharedItems containsNonDate="0" containsString="0" containsBlank="1"/>
    </cacheField>
    <cacheField name="Engaging Partner Text" numFmtId="0">
      <sharedItems containsNonDate="0" containsString="0" containsBlank="1"/>
    </cacheField>
    <cacheField name="Finished Date" numFmtId="0">
      <sharedItems containsNonDate="0" containsString="0" containsBlank="1"/>
    </cacheField>
    <cacheField name="FYI Client ID (Legacy)" numFmtId="0">
      <sharedItems containsNonDate="0" containsString="0" containsBlank="1"/>
    </cacheField>
    <cacheField name="FYI Grouping" numFmtId="0">
      <sharedItems containsNonDate="0" containsString="0" containsBlank="1"/>
    </cacheField>
    <cacheField name="Industry" numFmtId="0">
      <sharedItems containsNonDate="0" containsString="0" containsBlank="1"/>
    </cacheField>
    <cacheField name="Information Request Sent" numFmtId="0">
      <sharedItems containsNonDate="0" containsString="0" containsBlank="1"/>
    </cacheField>
    <cacheField name="Interest Date" numFmtId="0">
      <sharedItems containsNonDate="0" containsString="0" containsBlank="1"/>
    </cacheField>
    <cacheField name="Invoice Cycle" numFmtId="0">
      <sharedItems containsNonDate="0" containsString="0" containsBlank="1"/>
    </cacheField>
    <cacheField name="Job Budget" numFmtId="0">
      <sharedItems containsNonDate="0" containsString="0" containsBlank="1"/>
    </cacheField>
    <cacheField name="Job Planned Date" numFmtId="0">
      <sharedItems containsNonDate="0" containsString="0" containsBlank="1"/>
    </cacheField>
    <cacheField name="Primary" numFmtId="0">
      <sharedItems/>
    </cacheField>
    <cacheField name="Job Review Date" numFmtId="0">
      <sharedItems containsNonDate="0" containsString="0" containsBlank="1"/>
    </cacheField>
    <cacheField name="Job State" numFmtId="0">
      <sharedItems containsNonDate="0" containsString="0" containsBlank="1"/>
    </cacheField>
    <cacheField name="Junior Accountant" numFmtId="0">
      <sharedItems containsBlank="1"/>
    </cacheField>
    <cacheField name="Last Contact Date" numFmtId="0">
      <sharedItems containsNonDate="0" containsString="0" containsBlank="1"/>
    </cacheField>
    <cacheField name="Lunch order" numFmtId="0">
      <sharedItems containsNonDate="0" containsString="0" containsBlank="1"/>
    </cacheField>
    <cacheField name="Main Contact Email Address" numFmtId="0">
      <sharedItems containsNonDate="0" containsString="0" containsBlank="1"/>
    </cacheField>
    <cacheField name="Main Contact Person" numFmtId="0">
      <sharedItems containsNonDate="0" containsString="0" containsBlank="1"/>
    </cacheField>
    <cacheField name="Month" numFmtId="0">
      <sharedItems containsBlank="1"/>
    </cacheField>
    <cacheField name="Payroll Frequency" numFmtId="0">
      <sharedItems containsNonDate="0" containsString="0" containsBlank="1"/>
    </cacheField>
    <cacheField name="Planned Date In" numFmtId="0">
      <sharedItems containsNonDate="0" containsDate="1" containsString="0" containsBlank="1" minDate="2025-10-01T00:00:00" maxDate="2025-10-02T00:00:00"/>
    </cacheField>
    <cacheField name="Reviewer" numFmtId="0">
      <sharedItems containsBlank="1"/>
    </cacheField>
    <cacheField name="Senior Accountant" numFmtId="0">
      <sharedItems containsBlank="1"/>
    </cacheField>
    <cacheField name="Start date" numFmtId="164">
      <sharedItems containsSemiMixedTypes="0" containsNonDate="0" containsDate="1" containsString="0" minDate="2022-03-04T00:00:00" maxDate="2025-09-03T00:00:00"/>
    </cacheField>
    <cacheField name="SMSF Auditor" numFmtId="0">
      <sharedItems containsNonDate="0" containsString="0" containsBlank="1"/>
    </cacheField>
    <cacheField name="Tax Month" numFmtId="0">
      <sharedItems containsNonDate="0" containsString="0" containsBlank="1"/>
    </cacheField>
    <cacheField name="Type of Service" numFmtId="0">
      <sharedItems containsBlank="1"/>
    </cacheField>
    <cacheField name="Validation" numFmtId="0">
      <sharedItems containsBlank="1"/>
    </cacheField>
    <cacheField name="We do Payroll" numFmtId="0">
      <sharedItems containsNonDate="0" containsString="0" containsBlank="1"/>
    </cacheField>
    <cacheField name="Template" numFmtId="0">
      <sharedItems/>
    </cacheField>
    <cacheField name="Write Off Alert" numFmtId="0">
      <sharedItems containsNonDate="0" containsString="0" containsBlank="1"/>
    </cacheField>
    <cacheField name="Team Administrator" numFmtId="0">
      <sharedItems containsBlank="1"/>
    </cacheField>
    <cacheField name="Tax" numFmtId="0">
      <sharedItems containsNonDate="0" containsString="0" containsBlank="1"/>
    </cacheField>
    <cacheField name="Year" numFmtId="0">
      <sharedItems containsBlank="1"/>
    </cacheField>
    <cacheField name="Variance Hours" numFmtId="165">
      <sharedItems containsSemiMixedTypes="0" containsString="0" containsNumber="1" minValue="-69.666666666666671" maxValue="83.666666666666671"/>
    </cacheField>
    <cacheField name="Source" numFmtId="0">
      <sharedItems containsBlank="1"/>
    </cacheField>
    <cacheField name="Accounting System" numFmtId="0">
      <sharedItems containsBlank="1"/>
    </cacheField>
    <cacheField name="Division" numFmtId="0">
      <sharedItems containsBlank="1"/>
    </cacheField>
    <cacheField name="Para Planner" numFmtId="0">
      <sharedItems containsNonDate="0" containsString="0" containsBlank="1"/>
    </cacheField>
    <cacheField name="Job Budget Tracking" numFmtId="0">
      <sharedItems containsNonDate="0" containsString="0" containsBlank="1"/>
    </cacheField>
    <cacheField name="WIP" numFmtId="165">
      <sharedItems containsSemiMixedTypes="0" containsString="0" containsNumber="1" minValue="-8500" maxValue="17453.34"/>
    </cacheField>
    <cacheField name="Annual Review" numFmtId="0">
      <sharedItems containsNonDate="0" containsString="0" containsBlank="1"/>
    </cacheField>
    <cacheField name="Audit Type" numFmtId="0">
      <sharedItems containsBlank="1"/>
    </cacheField>
    <cacheField name="Write On/Off" numFmtId="165">
      <sharedItems containsSemiMixedTypes="0" containsString="0" containsNumber="1" minValue="-2600" maxValue="9893.33"/>
    </cacheField>
    <cacheField name="Billing Frequency" numFmtId="0">
      <sharedItems containsNonDate="0" containsString="0" containsBlank="1"/>
    </cacheField>
    <cacheField name="Engagement Type" numFmtId="0">
      <sharedItems containsNonDate="0" containsString="0" containsBlank="1"/>
    </cacheField>
    <cacheField name="Importation Tax" numFmtId="0">
      <sharedItems containsBlank="1"/>
    </cacheField>
    <cacheField name="VAT Registered" numFmtId="0">
      <sharedItems containsBlank="1"/>
    </cacheField>
    <cacheField name="General Bookkeeping" numFmtId="0">
      <sharedItems containsNonDate="0" containsString="0" containsBlank="1"/>
    </cacheField>
    <cacheField name="GROUPING" numFmtId="0">
      <sharedItems containsNonDate="0" containsString="0" containsBlank="1"/>
    </cacheField>
    <cacheField name="Office" numFmtId="0">
      <sharedItems containsBlank="1"/>
    </cacheField>
    <cacheField name="Assigned User" numFmtId="0">
      <sharedItems containsNonDate="0" containsString="0" containsBlank="1"/>
    </cacheField>
    <cacheField name="Lodgement Date" numFmtId="0">
      <sharedItems containsNonDate="0" containsString="0" containsBlank="1"/>
    </cacheField>
    <cacheField name="Accountant" numFmtId="0">
      <sharedItems containsNonDate="0" containsString="0" containsBlank="1"/>
    </cacheField>
    <cacheField name="Job State Date" numFmtId="0">
      <sharedItems containsNonDate="0" containsString="0" containsBlank="1"/>
    </cacheField>
    <cacheField name="Advisory" numFmtId="0">
      <sharedItems containsNonDate="0" containsString="0" containsBlank="1"/>
    </cacheField>
    <cacheField name="Company Registration State" numFmtId="0">
      <sharedItems containsNonDate="0" containsString="0" containsBlank="1"/>
    </cacheField>
    <cacheField name="Current Resp" numFmtId="0">
      <sharedItems containsNonDate="0" containsString="0" containsBlank="1"/>
    </cacheField>
    <cacheField name="Commission" numFmtId="0">
      <sharedItems containsNonDate="0" containsString="0" containsBlank="1"/>
    </cacheField>
    <cacheField name="Engagement Period" numFmtId="0">
      <sharedItems containsNonDate="0" containsString="0" containsBlank="1"/>
    </cacheField>
    <cacheField name="Spotlight Reports" numFmtId="0">
      <sharedItems containsNonDate="0" containsString="0" containsBlank="1"/>
    </cacheField>
    <cacheField name="Bank Feed Completion Date" numFmtId="0">
      <sharedItems containsNonDate="0" containsString="0" containsBlank="1"/>
    </cacheField>
    <cacheField name="Collaborate Portal" numFmtId="0">
      <sharedItems containsNonDate="0" containsString="0" containsBlank="1"/>
    </cacheField>
    <cacheField name="Passport Expiry" numFmtId="0">
      <sharedItems containsNonDate="0" containsString="0" containsBlank="1"/>
    </cacheField>
    <cacheField name="Payday" numFmtId="0">
      <sharedItems containsNonDate="0" containsString="0" containsBlank="1"/>
    </cacheField>
    <cacheField name="Reviewer Hours.." numFmtId="0">
      <sharedItems containsNonDate="0" containsString="0" containsBlank="1"/>
    </cacheField>
    <cacheField name="Administration" numFmtId="0">
      <sharedItems containsNonDate="0" containsString="0" containsBlank="1"/>
    </cacheField>
    <cacheField name="Completed Date" numFmtId="0">
      <sharedItems containsNonDate="0" containsDate="1" containsString="0" containsBlank="1" minDate="2024-05-29T00:00:00" maxDate="2025-04-03T00:00:00"/>
    </cacheField>
    <cacheField name="Link" numFmtId="0">
      <sharedItems containsNonDate="0" containsString="0" containsBlank="1"/>
    </cacheField>
    <cacheField name="We do GST" numFmtId="0">
      <sharedItems containsNonDate="0" containsString="0" containsBlank="1"/>
    </cacheField>
    <cacheField name="GST Annual Engagement Budget" numFmtId="0">
      <sharedItems containsNonDate="0" containsString="0" containsBlank="1"/>
    </cacheField>
    <cacheField name="GST" numFmtId="0">
      <sharedItems containsNonDate="0" containsString="0" containsBlank="1"/>
    </cacheField>
    <cacheField name="GST Frequency (Per IRD)" numFmtId="0">
      <sharedItems containsNonDate="0" containsString="0" containsBlank="1"/>
    </cacheField>
    <cacheField name="ZZ - GST Period" numFmtId="0">
      <sharedItems containsNonDate="0" containsString="0" containsBlank="1"/>
    </cacheField>
    <cacheField name="GST Status" numFmtId="0">
      <sharedItems containsNonDate="0" containsString="0" containsBlank="1"/>
    </cacheField>
    <cacheField name="Payroll monthly charge" numFmtId="0">
      <sharedItems containsNonDate="0" containsString="0" containsBlank="1"/>
    </cacheField>
    <cacheField name="YE" numFmtId="0">
      <sharedItems containsNonDate="0" containsString="0" containsBlank="1"/>
    </cacheField>
    <cacheField name="2024 Invoice Amount" numFmtId="0">
      <sharedItems containsNonDate="0" containsString="0" containsBlank="1"/>
    </cacheField>
    <cacheField name="Accountant Hours" numFmtId="0">
      <sharedItems containsNonDate="0" containsString="0" containsBlank="1"/>
    </cacheField>
    <cacheField name="Bookkeeper" numFmtId="0">
      <sharedItems containsBlank="1"/>
    </cacheField>
    <cacheField name="Bookkeeping" numFmtId="0">
      <sharedItems containsNonDate="0" containsString="0" containsBlank="1"/>
    </cacheField>
    <cacheField name="Business Support Assignee" numFmtId="0">
      <sharedItems containsNonDate="0" containsString="0" containsBlank="1"/>
    </cacheField>
    <cacheField name="Cashflow forecast" numFmtId="0">
      <sharedItems containsNonDate="0" containsString="0" containsBlank="1"/>
    </cacheField>
    <cacheField name="Client Prospect Date" numFmtId="0">
      <sharedItems containsNonDate="0" containsString="0" containsBlank="1"/>
    </cacheField>
    <cacheField name="Company Type" numFmtId="0">
      <sharedItems containsNonDate="0" containsString="0" containsBlank="1"/>
    </cacheField>
    <cacheField name="Date Completed" numFmtId="0">
      <sharedItems containsNonDate="0" containsString="0" containsBlank="1"/>
    </cacheField>
    <cacheField name="Financial Planning" numFmtId="0">
      <sharedItems containsNonDate="0" containsString="0" containsBlank="1"/>
    </cacheField>
    <cacheField name="Invoice Partner" numFmtId="0">
      <sharedItems containsNonDate="0" containsString="0" containsBlank="1"/>
    </cacheField>
    <cacheField name="CFO" numFmtId="0">
      <sharedItems containsNonDate="0" containsString="0" containsBlank="1"/>
    </cacheField>
    <cacheField name="Client Type" numFmtId="0">
      <sharedItems containsNonDate="0" containsString="0" containsBlank="1"/>
    </cacheField>
    <cacheField name="Department" numFmtId="0">
      <sharedItems containsNonDate="0" containsString="0" containsBlank="1"/>
    </cacheField>
    <cacheField name="Engagement Description" numFmtId="0">
      <sharedItems containsNonDate="0" containsString="0" containsBlank="1"/>
    </cacheField>
    <cacheField name="MIA or T&amp;C Client" numFmtId="0">
      <sharedItems containsNonDate="0" containsString="0" containsBlank="1"/>
    </cacheField>
    <cacheField name="Sport 1" numFmtId="0">
      <sharedItems containsNonDate="0" containsString="0" containsBlank="1"/>
    </cacheField>
    <cacheField name="Client Start Date" numFmtId="0">
      <sharedItems containsNonDate="0" containsString="0" containsBlank="1"/>
    </cacheField>
    <cacheField name="Planned Work Month" numFmtId="0">
      <sharedItems containsNonDate="0" containsDate="1" containsString="0" containsBlank="1" minDate="2024-09-01T00:00:00" maxDate="2025-06-07T00:00:00"/>
    </cacheField>
    <cacheField name="Last XPM Sync" numFmtId="0">
      <sharedItems containsNonDate="0" containsString="0" containsBlank="1"/>
    </cacheField>
    <cacheField name="Invoice Method" numFmtId="0">
      <sharedItems containsNonDate="0" containsString="0" containsBlank="1"/>
    </cacheField>
    <cacheField name="Bookkeeper Email" numFmtId="0">
      <sharedItems containsNonDate="0" containsString="0" containsBlank="1"/>
    </cacheField>
    <cacheField name="Date Started" numFmtId="0">
      <sharedItems containsNonDate="0" containsString="0" containsBlank="1"/>
    </cacheField>
    <cacheField name="Fixed Fee Client" numFmtId="0">
      <sharedItems containsNonDate="0" containsString="0" containsBlank="1"/>
    </cacheField>
    <cacheField name="GST Frequency" numFmtId="0">
      <sharedItems containsNonDate="0" containsString="0" containsBlank="1"/>
    </cacheField>
    <cacheField name="Xero Subscription" numFmtId="0">
      <sharedItems containsNonDate="0" containsString="0" containsBlank="1"/>
    </cacheField>
    <cacheField name="Reoccurence" numFmtId="0">
      <sharedItems containsNonDate="0" containsString="0" containsBlank="1"/>
    </cacheField>
    <cacheField name="Fee Owner/Job Assignee" numFmtId="0">
      <sharedItems containsNonDate="0" containsString="0" containsBlank="1"/>
    </cacheField>
    <cacheField name="BAS Frequency" numFmtId="0">
      <sharedItems containsBlank="1"/>
    </cacheField>
    <cacheField name="Delay" numFmtId="0">
      <sharedItems containsNonDate="0" containsString="0" containsBlank="1"/>
    </cacheField>
    <cacheField name="Interest Only Date" numFmtId="0">
      <sharedItems containsNonDate="0" containsString="0" containsBlank="1"/>
    </cacheField>
    <cacheField name="Last Partner Activity" numFmtId="0">
      <sharedItems containsNonDate="0" containsString="0" containsBlank="1"/>
    </cacheField>
    <cacheField name="Property Type" numFmtId="0">
      <sharedItems containsNonDate="0" containsString="0" containsBlank="1"/>
    </cacheField>
    <cacheField name="Monthly Invoice Required" numFmtId="0">
      <sharedItems containsNonDate="0" containsString="0" containsBlank="1"/>
    </cacheField>
    <cacheField name="Payroll Software" numFmtId="0">
      <sharedItems containsNonDate="0" containsString="0" containsBlank="1"/>
    </cacheField>
    <cacheField name="Phone" numFmtId="0">
      <sharedItems containsNonDate="0" containsString="0" containsBlank="1"/>
    </cacheField>
    <cacheField name="SMSF Admin" numFmtId="0">
      <sharedItems containsNonDate="0" containsString="0" containsBlank="1"/>
    </cacheField>
    <cacheField name="Who Codes" numFmtId="0">
      <sharedItems containsNonDate="0" containsString="0" containsBlank="1"/>
    </cacheField>
    <cacheField name="Year End" numFmtId="0">
      <sharedItems containsNonDate="0" containsString="0" containsBlank="1"/>
    </cacheField>
    <cacheField name="Decimal" numFmtId="0">
      <sharedItems containsNonDate="0" containsString="0" containsBlank="1"/>
    </cacheField>
    <cacheField name="FYI Job Link" numFmtId="0">
      <sharedItems/>
    </cacheField>
    <cacheField name="Billing Job Link" numFmtId="0">
      <sharedItems containsBlank="1"/>
    </cacheField>
    <cacheField name="Expected % (Calc)" numFmtId="10">
      <sharedItems containsSemiMixedTypes="0" containsString="0" containsNumber="1" containsInteger="1" minValue="1" maxValue="1"/>
    </cacheField>
    <cacheField name="Actual % (Calc)" numFmtId="10">
      <sharedItems containsSemiMixedTypes="0" containsString="0" containsNumber="1" minValue="0" maxValue="28.56"/>
    </cacheField>
    <cacheField name="Test" numFmtId="0" formula="'Budget Amount'+'Actual Amount'" databaseField="0"/>
    <cacheField name="Total Variance Amount" numFmtId="0" formula="'Budget Amount'-'Actual Amount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E30BDB-B19B-4DEC-9A2D-D92C2DCB7B51}" name="Report" cacheId="8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fieldListSortAscending="1">
  <location ref="A10:H80" firstHeaderRow="0" firstDataRow="1" firstDataCol="3" rowPageCount="2" colPageCount="1"/>
  <pivotFields count="178">
    <pivotField compact="0" showAll="0"/>
    <pivotField axis="axisRow" compact="0" outline="0" showAll="0" insertBlankRow="1" defaultSubtotal="0">
      <items count="43">
        <item m="1" x="42"/>
        <item x="0"/>
        <item x="1"/>
        <item x="2"/>
        <item x="3"/>
        <item m="1" x="35"/>
        <item x="5"/>
        <item x="6"/>
        <item x="7"/>
        <item x="8"/>
        <item m="1" x="36"/>
        <item x="10"/>
        <item x="11"/>
        <item x="12"/>
        <item m="1" x="37"/>
        <item x="14"/>
        <item x="15"/>
        <item x="16"/>
        <item x="17"/>
        <item x="9"/>
        <item x="18"/>
        <item x="19"/>
        <item x="20"/>
        <item x="21"/>
        <item x="22"/>
        <item m="1" x="38"/>
        <item m="1" x="39"/>
        <item x="25"/>
        <item x="26"/>
        <item m="1" x="40"/>
        <item m="1" x="41"/>
        <item x="28"/>
        <item x="29"/>
        <item x="30"/>
        <item x="31"/>
        <item x="32"/>
        <item x="33"/>
        <item x="34"/>
        <item x="4"/>
        <item x="13"/>
        <item x="23"/>
        <item x="24"/>
        <item x="27"/>
      </items>
    </pivotField>
    <pivotField compact="0" showAll="0" insertBlankRow="1"/>
    <pivotField axis="axisRow" compact="0" outline="0" showAll="0" insertBlankRow="1" defaultSubtotal="0">
      <items count="25">
        <item sd="0" m="1" x="24"/>
        <item x="0"/>
        <item x="1"/>
        <item x="2"/>
        <item x="3"/>
        <item x="4"/>
        <item x="5"/>
        <item x="6"/>
        <item x="7"/>
        <item x="8"/>
        <item x="9"/>
        <item x="10"/>
        <item m="1" x="23"/>
        <item x="12"/>
        <item x="13"/>
        <item x="14"/>
        <item x="15"/>
        <item x="16"/>
        <item x="17"/>
        <item x="18"/>
        <item x="19"/>
        <item x="20"/>
        <item x="21"/>
        <item x="22"/>
        <item x="11"/>
      </items>
    </pivotField>
    <pivotField axis="axisRow" compact="0" showAll="0">
      <items count="3">
        <item sd="0" m="1" x="1"/>
        <item x="0"/>
        <item t="default"/>
      </items>
    </pivotField>
    <pivotField dataField="1" compact="0" showAll="0"/>
    <pivotField dataField="1" compact="0" showAll="0"/>
    <pivotField compact="0" showAll="0"/>
    <pivotField compact="0" numFmtId="164" showAll="0"/>
    <pivotField compact="0" showAll="0"/>
    <pivotField compact="0" numFmtId="165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11">
        <item m="1"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>
      <items count="12">
        <item m="1" x="10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/>
    <pivotField compact="0" numFmtId="16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5" showAll="0"/>
    <pivotField compact="0" showAll="0"/>
    <pivotField compact="0" showAll="0"/>
    <pivotField compact="0" numFmtId="165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0" showAll="0"/>
    <pivotField dataField="1" compact="0" numFmtId="10" showAll="0"/>
    <pivotField compact="0" dragToRow="0" dragToCol="0" dragToPage="0" showAll="0" defaultSubtotal="0"/>
    <pivotField dataField="1" compact="0" dragToRow="0" dragToCol="0" dragToPage="0" showAll="0" defaultSubtotal="0"/>
  </pivotFields>
  <rowFields count="3">
    <field x="4"/>
    <field x="3"/>
    <field x="1"/>
  </rowFields>
  <rowItems count="70">
    <i>
      <x v="1"/>
    </i>
    <i r="1">
      <x v="1"/>
      <x v="1"/>
    </i>
    <i r="2">
      <x v="42"/>
    </i>
    <i t="blank" r="1">
      <x v="1"/>
    </i>
    <i r="1">
      <x v="2"/>
      <x v="2"/>
    </i>
    <i t="blank" r="1">
      <x v="2"/>
    </i>
    <i r="1">
      <x v="3"/>
      <x v="1"/>
    </i>
    <i r="2">
      <x v="4"/>
    </i>
    <i r="2">
      <x v="17"/>
    </i>
    <i r="2">
      <x v="38"/>
    </i>
    <i t="blank" r="1">
      <x v="3"/>
    </i>
    <i r="1">
      <x v="4"/>
      <x v="1"/>
    </i>
    <i t="blank" r="1">
      <x v="4"/>
    </i>
    <i r="1">
      <x v="5"/>
      <x v="1"/>
    </i>
    <i r="2">
      <x v="12"/>
    </i>
    <i t="blank" r="1">
      <x v="5"/>
    </i>
    <i r="1">
      <x v="6"/>
      <x v="3"/>
    </i>
    <i r="2">
      <x v="7"/>
    </i>
    <i r="2">
      <x v="8"/>
    </i>
    <i r="2">
      <x v="9"/>
    </i>
    <i r="2">
      <x v="11"/>
    </i>
    <i r="2">
      <x v="13"/>
    </i>
    <i r="2">
      <x v="22"/>
    </i>
    <i t="blank" r="1">
      <x v="6"/>
    </i>
    <i r="1">
      <x v="7"/>
      <x v="6"/>
    </i>
    <i t="blank" r="1">
      <x v="7"/>
    </i>
    <i r="1">
      <x v="8"/>
      <x v="11"/>
    </i>
    <i r="2">
      <x v="12"/>
    </i>
    <i r="2">
      <x v="19"/>
    </i>
    <i t="blank" r="1">
      <x v="8"/>
    </i>
    <i r="1">
      <x v="9"/>
      <x v="1"/>
    </i>
    <i r="2">
      <x v="19"/>
    </i>
    <i r="2">
      <x v="20"/>
    </i>
    <i t="blank" r="1">
      <x v="9"/>
    </i>
    <i r="1">
      <x v="10"/>
      <x v="15"/>
    </i>
    <i r="2">
      <x v="18"/>
    </i>
    <i r="2">
      <x v="39"/>
    </i>
    <i t="blank" r="1">
      <x v="10"/>
    </i>
    <i r="1">
      <x v="11"/>
      <x v="16"/>
    </i>
    <i t="blank" r="1">
      <x v="11"/>
    </i>
    <i r="1">
      <x v="13"/>
      <x v="23"/>
    </i>
    <i t="blank" r="1">
      <x v="13"/>
    </i>
    <i r="1">
      <x v="14"/>
      <x v="24"/>
    </i>
    <i r="2">
      <x v="40"/>
    </i>
    <i t="blank" r="1">
      <x v="14"/>
    </i>
    <i r="1">
      <x v="15"/>
      <x v="27"/>
    </i>
    <i r="2">
      <x v="36"/>
    </i>
    <i r="2">
      <x v="37"/>
    </i>
    <i r="2">
      <x v="38"/>
    </i>
    <i r="2">
      <x v="41"/>
    </i>
    <i t="blank" r="1">
      <x v="15"/>
    </i>
    <i r="1">
      <x v="16"/>
      <x v="28"/>
    </i>
    <i t="blank" r="1">
      <x v="16"/>
    </i>
    <i r="1">
      <x v="17"/>
      <x v="15"/>
    </i>
    <i t="blank" r="1">
      <x v="17"/>
    </i>
    <i r="1">
      <x v="18"/>
      <x v="15"/>
    </i>
    <i t="blank" r="1">
      <x v="18"/>
    </i>
    <i r="1">
      <x v="19"/>
      <x v="31"/>
    </i>
    <i t="blank" r="1">
      <x v="19"/>
    </i>
    <i r="1">
      <x v="20"/>
      <x v="32"/>
    </i>
    <i t="blank" r="1">
      <x v="20"/>
    </i>
    <i r="1">
      <x v="21"/>
      <x v="33"/>
    </i>
    <i t="blank" r="1">
      <x v="21"/>
    </i>
    <i r="1">
      <x v="22"/>
      <x v="34"/>
    </i>
    <i t="blank" r="1">
      <x v="22"/>
    </i>
    <i r="1">
      <x v="23"/>
      <x v="35"/>
    </i>
    <i t="blank" r="1">
      <x v="23"/>
    </i>
    <i r="1">
      <x v="24"/>
      <x v="21"/>
    </i>
    <i t="blank" r="1">
      <x v="2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8" hier="-1"/>
    <pageField fld="17" hier="-1"/>
  </pageFields>
  <dataFields count="5">
    <dataField name="Budget" fld="5" baseField="0" baseItem="1" numFmtId="41"/>
    <dataField name="Actual" fld="6" baseField="0" baseItem="1" numFmtId="41"/>
    <dataField name="Variance " fld="177" baseField="0" baseItem="1" numFmtId="41"/>
    <dataField name="Expected %" fld="174" subtotal="average" baseField="0" baseItem="0" numFmtId="10"/>
    <dataField name="Actual %" fld="175" subtotal="average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Jobs" displayName="Jobs" ref="A1:FT52">
  <autoFilter ref="A1:FT52" xr:uid="{00000000-0009-0000-0100-000001000000}"/>
  <tableColumns count="176">
    <tableColumn id="1" xr3:uid="{00000000-0010-0000-0000-000001000000}" name="Job Type"/>
    <tableColumn id="2" xr3:uid="{00000000-0010-0000-0000-000002000000}" name="Name"/>
    <tableColumn id="3" xr3:uid="{00000000-0010-0000-0000-000003000000}" name="Client Group"/>
    <tableColumn id="4" xr3:uid="{00000000-0010-0000-0000-000004000000}" name="Client"/>
    <tableColumn id="5" xr3:uid="{00000000-0010-0000-0000-000005000000}" name="State"/>
    <tableColumn id="6" xr3:uid="{00000000-0010-0000-0000-000006000000}" name="Budget Amount"/>
    <tableColumn id="7" xr3:uid="{00000000-0010-0000-0000-000007000000}" name="Actual Amount"/>
    <tableColumn id="8" xr3:uid="{00000000-0010-0000-0000-000008000000}" name="Variance Amount">
      <calculatedColumnFormula>Jobs[[#This Row],[Budget Amount]]-Jobs[[#This Row],[Actual Amount]]</calculatedColumnFormula>
    </tableColumn>
    <tableColumn id="9" xr3:uid="{00000000-0010-0000-0000-000009000000}" name="Due date"/>
    <tableColumn id="10" xr3:uid="{00000000-0010-0000-0000-00000A000000}" name="Modified on"/>
    <tableColumn id="11" xr3:uid="{00000000-0010-0000-0000-00000B000000}" name="Invoiced Amount"/>
    <tableColumn id="12" xr3:uid="{00000000-0010-0000-0000-00000C000000}" name="Actual Hours"/>
    <tableColumn id="13" xr3:uid="{00000000-0010-0000-0000-00000D000000}" name="Assigned"/>
    <tableColumn id="14" xr3:uid="{00000000-0010-0000-0000-00000E000000}" name="Billing Job"/>
    <tableColumn id="15" xr3:uid="{00000000-0010-0000-0000-00000F000000}" name="Budget Hours"/>
    <tableColumn id="16" xr3:uid="{00000000-0010-0000-0000-000010000000}" name="Cabinet"/>
    <tableColumn id="17" xr3:uid="{00000000-0010-0000-0000-000011000000}" name="Category"/>
    <tableColumn id="18" xr3:uid="{00000000-0010-0000-0000-000012000000}" name="Client Manager"/>
    <tableColumn id="19" xr3:uid="{00000000-0010-0000-0000-000013000000}" name="Client Partner"/>
    <tableColumn id="20" xr3:uid="{00000000-0010-0000-0000-000014000000}" name="Created by"/>
    <tableColumn id="21" xr3:uid="{00000000-0010-0000-0000-000015000000}" name="Created on"/>
    <tableColumn id="22" xr3:uid="{00000000-0010-0000-0000-000016000000}" name="Job Manager"/>
    <tableColumn id="23" xr3:uid="{00000000-0010-0000-0000-000017000000}" name="Task"/>
    <tableColumn id="24" xr3:uid="{00000000-0010-0000-0000-000018000000}" name="Job Number"/>
    <tableColumn id="25" xr3:uid="{00000000-0010-0000-0000-000019000000}" name="Loan on Property"/>
    <tableColumn id="26" xr3:uid="{00000000-0010-0000-0000-00001A000000}" name="Job Partner"/>
    <tableColumn id="27" xr3:uid="{00000000-0010-0000-0000-00001B000000}" name="Automation"/>
    <tableColumn id="28" xr3:uid="{00000000-0010-0000-0000-00001C000000}" name="Incorporated Date"/>
    <tableColumn id="29" xr3:uid="{00000000-0010-0000-0000-00001D000000}" name="MN1"/>
    <tableColumn id="30" xr3:uid="{00000000-0010-0000-0000-00001E000000}" name="Monthly Billing custom field"/>
    <tableColumn id="31" xr3:uid="{00000000-0010-0000-0000-00001F000000}" name="Responsible Accountant (RA)"/>
    <tableColumn id="32" xr3:uid="{00000000-0010-0000-0000-000020000000}" name="CIS Contractor"/>
    <tableColumn id="33" xr3:uid="{00000000-0010-0000-0000-000021000000}" name="Last Comment"/>
    <tableColumn id="34" xr3:uid="{00000000-0010-0000-0000-000022000000}" name="Payroll Week #"/>
    <tableColumn id="35" xr3:uid="{00000000-0010-0000-0000-000023000000}" name="Employer"/>
    <tableColumn id="36" xr3:uid="{00000000-0010-0000-0000-000024000000}" name="Lease"/>
    <tableColumn id="37" xr3:uid="{00000000-0010-0000-0000-000025000000}" name="Engagement Monthly Invoice"/>
    <tableColumn id="38" xr3:uid="{00000000-0010-0000-0000-000026000000}" name="Assignee Conversion"/>
    <tableColumn id="39" xr3:uid="{00000000-0010-0000-0000-000027000000}" name="Balance Month (Copy)"/>
    <tableColumn id="40" xr3:uid="{00000000-0010-0000-0000-000028000000}" name="BAS Preparer"/>
    <tableColumn id="41" xr3:uid="{00000000-0010-0000-0000-000029000000}" name="Billing Entity"/>
    <tableColumn id="42" xr3:uid="{00000000-0010-0000-0000-00002A000000}" name="Business Division"/>
    <tableColumn id="43" xr3:uid="{00000000-0010-0000-0000-00002B000000}" name="Client codes own ledger"/>
    <tableColumn id="44" xr3:uid="{00000000-0010-0000-0000-00002C000000}" name="Due date for capacity planning"/>
    <tableColumn id="45" xr3:uid="{00000000-0010-0000-0000-00002D000000}" name="Engagement Budget"/>
    <tableColumn id="46" xr3:uid="{00000000-0010-0000-0000-00002E000000}" name="Engagement Code"/>
    <tableColumn id="47" xr3:uid="{00000000-0010-0000-0000-00002F000000}" name="Modified by"/>
    <tableColumn id="48" xr3:uid="{00000000-0010-0000-0000-000030000000}" name="Engagement Entities"/>
    <tableColumn id="49" xr3:uid="{00000000-0010-0000-0000-000031000000}" name="Engagement Group"/>
    <tableColumn id="50" xr3:uid="{00000000-0010-0000-0000-000032000000}" name="Engagement Invoice Start"/>
    <tableColumn id="51" xr3:uid="{00000000-0010-0000-0000-000033000000}" name="Engagement Invoicing"/>
    <tableColumn id="52" xr3:uid="{00000000-0010-0000-0000-000034000000}" name="Name (multi)"/>
    <tableColumn id="53" xr3:uid="{00000000-0010-0000-0000-000035000000}" name="Engagement Signing"/>
    <tableColumn id="54" xr3:uid="{00000000-0010-0000-0000-000036000000}" name="Engagement Submitted"/>
    <tableColumn id="55" xr3:uid="{00000000-0010-0000-0000-000037000000}" name="Engaging Partner Name"/>
    <tableColumn id="56" xr3:uid="{00000000-0010-0000-0000-000038000000}" name="Engaging Partner Text"/>
    <tableColumn id="57" xr3:uid="{00000000-0010-0000-0000-000039000000}" name="Finished Date"/>
    <tableColumn id="58" xr3:uid="{00000000-0010-0000-0000-00003A000000}" name="FYI Client ID (Legacy)"/>
    <tableColumn id="59" xr3:uid="{00000000-0010-0000-0000-00003B000000}" name="FYI Grouping"/>
    <tableColumn id="60" xr3:uid="{00000000-0010-0000-0000-00003C000000}" name="Industry"/>
    <tableColumn id="61" xr3:uid="{00000000-0010-0000-0000-00003D000000}" name="Information Request Sent"/>
    <tableColumn id="62" xr3:uid="{00000000-0010-0000-0000-00003E000000}" name="Interest Date"/>
    <tableColumn id="63" xr3:uid="{00000000-0010-0000-0000-00003F000000}" name="Invoice Cycle"/>
    <tableColumn id="64" xr3:uid="{00000000-0010-0000-0000-000040000000}" name="Job Budget"/>
    <tableColumn id="65" xr3:uid="{00000000-0010-0000-0000-000041000000}" name="Job Planned Date"/>
    <tableColumn id="66" xr3:uid="{00000000-0010-0000-0000-000042000000}" name="Primary"/>
    <tableColumn id="67" xr3:uid="{00000000-0010-0000-0000-000043000000}" name="Job Review Date"/>
    <tableColumn id="68" xr3:uid="{00000000-0010-0000-0000-000044000000}" name="Job State"/>
    <tableColumn id="69" xr3:uid="{00000000-0010-0000-0000-000045000000}" name="Junior Accountant"/>
    <tableColumn id="70" xr3:uid="{00000000-0010-0000-0000-000046000000}" name="Last Contact Date"/>
    <tableColumn id="71" xr3:uid="{00000000-0010-0000-0000-000047000000}" name="Lunch order"/>
    <tableColumn id="72" xr3:uid="{00000000-0010-0000-0000-000048000000}" name="Main Contact Email Address"/>
    <tableColumn id="73" xr3:uid="{00000000-0010-0000-0000-000049000000}" name="Main Contact Person"/>
    <tableColumn id="74" xr3:uid="{00000000-0010-0000-0000-00004A000000}" name="Month"/>
    <tableColumn id="75" xr3:uid="{00000000-0010-0000-0000-00004B000000}" name="Payroll Frequency"/>
    <tableColumn id="76" xr3:uid="{00000000-0010-0000-0000-00004C000000}" name="Planned Date In"/>
    <tableColumn id="77" xr3:uid="{00000000-0010-0000-0000-00004D000000}" name="Reviewer"/>
    <tableColumn id="78" xr3:uid="{00000000-0010-0000-0000-00004E000000}" name="Senior Accountant"/>
    <tableColumn id="79" xr3:uid="{00000000-0010-0000-0000-00004F000000}" name="Start date"/>
    <tableColumn id="80" xr3:uid="{00000000-0010-0000-0000-000050000000}" name="SMSF Auditor"/>
    <tableColumn id="81" xr3:uid="{00000000-0010-0000-0000-000051000000}" name="Tax Month"/>
    <tableColumn id="82" xr3:uid="{00000000-0010-0000-0000-000052000000}" name="Type of Service"/>
    <tableColumn id="83" xr3:uid="{00000000-0010-0000-0000-000053000000}" name="Validation"/>
    <tableColumn id="84" xr3:uid="{00000000-0010-0000-0000-000054000000}" name="We do Payroll"/>
    <tableColumn id="85" xr3:uid="{00000000-0010-0000-0000-000055000000}" name="Template"/>
    <tableColumn id="86" xr3:uid="{00000000-0010-0000-0000-000056000000}" name="Write Off Alert"/>
    <tableColumn id="87" xr3:uid="{00000000-0010-0000-0000-000057000000}" name="Team Administrator"/>
    <tableColumn id="88" xr3:uid="{00000000-0010-0000-0000-000058000000}" name="Tax"/>
    <tableColumn id="89" xr3:uid="{00000000-0010-0000-0000-000059000000}" name="Year"/>
    <tableColumn id="90" xr3:uid="{00000000-0010-0000-0000-00005A000000}" name="Variance Hours"/>
    <tableColumn id="91" xr3:uid="{00000000-0010-0000-0000-00005B000000}" name="Source"/>
    <tableColumn id="92" xr3:uid="{00000000-0010-0000-0000-00005C000000}" name="Accounting System"/>
    <tableColumn id="93" xr3:uid="{00000000-0010-0000-0000-00005D000000}" name="Division"/>
    <tableColumn id="94" xr3:uid="{00000000-0010-0000-0000-00005E000000}" name="Para Planner"/>
    <tableColumn id="95" xr3:uid="{00000000-0010-0000-0000-00005F000000}" name="Job Budget Tracking"/>
    <tableColumn id="96" xr3:uid="{00000000-0010-0000-0000-000060000000}" name="WIP"/>
    <tableColumn id="97" xr3:uid="{00000000-0010-0000-0000-000061000000}" name="Annual Review"/>
    <tableColumn id="98" xr3:uid="{00000000-0010-0000-0000-000062000000}" name="Audit Type"/>
    <tableColumn id="99" xr3:uid="{00000000-0010-0000-0000-000063000000}" name="Write On/Off"/>
    <tableColumn id="100" xr3:uid="{00000000-0010-0000-0000-000064000000}" name="Billing Frequency"/>
    <tableColumn id="101" xr3:uid="{00000000-0010-0000-0000-000065000000}" name="Engagement Type"/>
    <tableColumn id="102" xr3:uid="{00000000-0010-0000-0000-000066000000}" name="Importation Tax"/>
    <tableColumn id="103" xr3:uid="{00000000-0010-0000-0000-000067000000}" name="VAT Registered"/>
    <tableColumn id="104" xr3:uid="{00000000-0010-0000-0000-000068000000}" name="General Bookkeeping"/>
    <tableColumn id="105" xr3:uid="{00000000-0010-0000-0000-000069000000}" name="GROUPING"/>
    <tableColumn id="106" xr3:uid="{00000000-0010-0000-0000-00006A000000}" name="Office"/>
    <tableColumn id="107" xr3:uid="{00000000-0010-0000-0000-00006B000000}" name="Assigned User"/>
    <tableColumn id="108" xr3:uid="{00000000-0010-0000-0000-00006C000000}" name="Lodgement Date"/>
    <tableColumn id="109" xr3:uid="{00000000-0010-0000-0000-00006D000000}" name="Accountant"/>
    <tableColumn id="110" xr3:uid="{00000000-0010-0000-0000-00006E000000}" name="Job State Date"/>
    <tableColumn id="111" xr3:uid="{00000000-0010-0000-0000-00006F000000}" name="Advisory"/>
    <tableColumn id="112" xr3:uid="{00000000-0010-0000-0000-000070000000}" name="Company Registration State"/>
    <tableColumn id="113" xr3:uid="{00000000-0010-0000-0000-000071000000}" name="Current Resp"/>
    <tableColumn id="114" xr3:uid="{00000000-0010-0000-0000-000072000000}" name="Commission"/>
    <tableColumn id="115" xr3:uid="{00000000-0010-0000-0000-000073000000}" name="Engagement Period"/>
    <tableColumn id="116" xr3:uid="{00000000-0010-0000-0000-000074000000}" name="Spotlight Reports"/>
    <tableColumn id="117" xr3:uid="{00000000-0010-0000-0000-000075000000}" name="Bank Feed Completion Date"/>
    <tableColumn id="118" xr3:uid="{00000000-0010-0000-0000-000076000000}" name="Collaborate Portal"/>
    <tableColumn id="119" xr3:uid="{00000000-0010-0000-0000-000077000000}" name="Passport Expiry"/>
    <tableColumn id="120" xr3:uid="{00000000-0010-0000-0000-000078000000}" name="Payday"/>
    <tableColumn id="121" xr3:uid="{00000000-0010-0000-0000-000079000000}" name="Reviewer Hours.."/>
    <tableColumn id="122" xr3:uid="{00000000-0010-0000-0000-00007A000000}" name="Administration"/>
    <tableColumn id="123" xr3:uid="{00000000-0010-0000-0000-00007B000000}" name="Completed Date"/>
    <tableColumn id="124" xr3:uid="{00000000-0010-0000-0000-00007C000000}" name="Link"/>
    <tableColumn id="125" xr3:uid="{00000000-0010-0000-0000-00007D000000}" name="We do GST"/>
    <tableColumn id="126" xr3:uid="{00000000-0010-0000-0000-00007E000000}" name="GST Annual Engagement Budget"/>
    <tableColumn id="127" xr3:uid="{00000000-0010-0000-0000-00007F000000}" name="GST"/>
    <tableColumn id="128" xr3:uid="{00000000-0010-0000-0000-000080000000}" name="GST Frequency (Per IRD)"/>
    <tableColumn id="129" xr3:uid="{00000000-0010-0000-0000-000081000000}" name="ZZ - GST Period"/>
    <tableColumn id="130" xr3:uid="{00000000-0010-0000-0000-000082000000}" name="GST Status"/>
    <tableColumn id="131" xr3:uid="{00000000-0010-0000-0000-000083000000}" name="Payroll monthly charge"/>
    <tableColumn id="132" xr3:uid="{00000000-0010-0000-0000-000084000000}" name="YE"/>
    <tableColumn id="133" xr3:uid="{00000000-0010-0000-0000-000085000000}" name="2024 Invoice Amount"/>
    <tableColumn id="134" xr3:uid="{00000000-0010-0000-0000-000086000000}" name="Accountant Hours"/>
    <tableColumn id="135" xr3:uid="{00000000-0010-0000-0000-000087000000}" name="Bookkeeper"/>
    <tableColumn id="136" xr3:uid="{00000000-0010-0000-0000-000088000000}" name="Bookkeeping"/>
    <tableColumn id="137" xr3:uid="{00000000-0010-0000-0000-000089000000}" name="Business Support Assignee"/>
    <tableColumn id="138" xr3:uid="{00000000-0010-0000-0000-00008A000000}" name="Cashflow forecast"/>
    <tableColumn id="139" xr3:uid="{00000000-0010-0000-0000-00008B000000}" name="Client Prospect Date"/>
    <tableColumn id="140" xr3:uid="{00000000-0010-0000-0000-00008C000000}" name="Company Type"/>
    <tableColumn id="141" xr3:uid="{00000000-0010-0000-0000-00008D000000}" name="Date Completed"/>
    <tableColumn id="142" xr3:uid="{00000000-0010-0000-0000-00008E000000}" name="Financial Planning"/>
    <tableColumn id="143" xr3:uid="{00000000-0010-0000-0000-00008F000000}" name="Invoice Partner"/>
    <tableColumn id="144" xr3:uid="{00000000-0010-0000-0000-000090000000}" name="CFO"/>
    <tableColumn id="145" xr3:uid="{00000000-0010-0000-0000-000091000000}" name="Client Type"/>
    <tableColumn id="146" xr3:uid="{00000000-0010-0000-0000-000092000000}" name="Department"/>
    <tableColumn id="147" xr3:uid="{00000000-0010-0000-0000-000093000000}" name="Engagement Description"/>
    <tableColumn id="148" xr3:uid="{00000000-0010-0000-0000-000094000000}" name="MIA or T&amp;C Client"/>
    <tableColumn id="149" xr3:uid="{00000000-0010-0000-0000-000095000000}" name="Sport 1"/>
    <tableColumn id="150" xr3:uid="{00000000-0010-0000-0000-000096000000}" name="Client Start Date"/>
    <tableColumn id="151" xr3:uid="{00000000-0010-0000-0000-000097000000}" name="Planned Work Month"/>
    <tableColumn id="152" xr3:uid="{00000000-0010-0000-0000-000098000000}" name="Last XPM Sync"/>
    <tableColumn id="153" xr3:uid="{00000000-0010-0000-0000-000099000000}" name="Invoice Method"/>
    <tableColumn id="154" xr3:uid="{00000000-0010-0000-0000-00009A000000}" name="Bookkeeper Email"/>
    <tableColumn id="155" xr3:uid="{00000000-0010-0000-0000-00009B000000}" name="Date Started"/>
    <tableColumn id="156" xr3:uid="{00000000-0010-0000-0000-00009C000000}" name="Fixed Fee Client"/>
    <tableColumn id="157" xr3:uid="{00000000-0010-0000-0000-00009D000000}" name="GST Frequency"/>
    <tableColumn id="158" xr3:uid="{00000000-0010-0000-0000-00009E000000}" name="Xero Subscription"/>
    <tableColumn id="159" xr3:uid="{00000000-0010-0000-0000-00009F000000}" name="Reoccurence"/>
    <tableColumn id="160" xr3:uid="{00000000-0010-0000-0000-0000A0000000}" name="Fee Owner/Job Assignee"/>
    <tableColumn id="161" xr3:uid="{00000000-0010-0000-0000-0000A1000000}" name="BAS Frequency"/>
    <tableColumn id="162" xr3:uid="{00000000-0010-0000-0000-0000A2000000}" name="Delay"/>
    <tableColumn id="163" xr3:uid="{00000000-0010-0000-0000-0000A3000000}" name="Interest Only Date"/>
    <tableColumn id="164" xr3:uid="{00000000-0010-0000-0000-0000A4000000}" name="Last Partner Activity"/>
    <tableColumn id="165" xr3:uid="{00000000-0010-0000-0000-0000A5000000}" name="Property Type"/>
    <tableColumn id="166" xr3:uid="{00000000-0010-0000-0000-0000A6000000}" name="Monthly Invoice Required"/>
    <tableColumn id="167" xr3:uid="{00000000-0010-0000-0000-0000A7000000}" name="Payroll Software"/>
    <tableColumn id="168" xr3:uid="{00000000-0010-0000-0000-0000A8000000}" name="Phone"/>
    <tableColumn id="169" xr3:uid="{00000000-0010-0000-0000-0000A9000000}" name="SMSF Admin"/>
    <tableColumn id="170" xr3:uid="{00000000-0010-0000-0000-0000AA000000}" name="Who Codes"/>
    <tableColumn id="171" xr3:uid="{00000000-0010-0000-0000-0000AB000000}" name="Year End"/>
    <tableColumn id="172" xr3:uid="{00000000-0010-0000-0000-0000AC000000}" name="Decimal"/>
    <tableColumn id="173" xr3:uid="{00000000-0010-0000-0000-0000AD000000}" name="FYI Job Link"/>
    <tableColumn id="174" xr3:uid="{00000000-0010-0000-0000-0000AE000000}" name="Billing Job Link"/>
    <tableColumn id="175" xr3:uid="{00000000-0010-0000-0000-0000AF000000}" name="Expected % (Calc)"/>
    <tableColumn id="176" xr3:uid="{00000000-0010-0000-0000-0000B0000000}" name="Actual % (Calc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JobState" displayName="JobState" ref="A10:B17">
  <autoFilter ref="A10:B17" xr:uid="{00000000-0009-0000-0100-000002000000}"/>
  <tableColumns count="2">
    <tableColumn id="1" xr3:uid="{00000000-0010-0000-0100-000001000000}" name="Job State"/>
    <tableColumn id="2" xr3:uid="{00000000-0010-0000-0100-000002000000}" name="% Comple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go.fyi.app/search/14533147/49803602/9531c94b-54e2-470d-87ca-35b61470cecc" TargetMode="External"/><Relationship Id="rId21" Type="http://schemas.openxmlformats.org/officeDocument/2006/relationships/hyperlink" Target="https://go.fyi.app/search/8772420/28712175/4330e7da-3055-4c4f-bfeb-a8b5171d81c3" TargetMode="External"/><Relationship Id="rId42" Type="http://schemas.openxmlformats.org/officeDocument/2006/relationships/hyperlink" Target="https://go.fyi.app/search/12012384/3913970/b738090f-22b9-4fcf-817f-35e50c844db1" TargetMode="External"/><Relationship Id="rId47" Type="http://schemas.openxmlformats.org/officeDocument/2006/relationships/hyperlink" Target="https://go.fyi.app/search/0/172361220/8c4d6e0c-82ee-4a7d-b03c-86e5a2e0b91e" TargetMode="External"/><Relationship Id="rId63" Type="http://schemas.openxmlformats.org/officeDocument/2006/relationships/hyperlink" Target="https://go.fyi.app/search/10601618/35430341/bef68733-1945-4dc7-aeec-59633f715523" TargetMode="External"/><Relationship Id="rId68" Type="http://schemas.openxmlformats.org/officeDocument/2006/relationships/hyperlink" Target="https://go.fyi.app/search/40627752/123765571/1b1449d6-b17e-42a6-99d3-541faef22882" TargetMode="External"/><Relationship Id="rId7" Type="http://schemas.openxmlformats.org/officeDocument/2006/relationships/hyperlink" Target="https://go.fyi.app/search/8772420/28712176/82db2edb-6af1-44ac-ac57-982ddd829c0c" TargetMode="External"/><Relationship Id="rId2" Type="http://schemas.openxmlformats.org/officeDocument/2006/relationships/hyperlink" Target="https://go.fyi.app/search/3316/2611/7b45bc7e-d24d-4c36-8523-ded40cbe2362" TargetMode="External"/><Relationship Id="rId16" Type="http://schemas.openxmlformats.org/officeDocument/2006/relationships/hyperlink" Target="https://go.fyi.app/search/6116450/19649105/af48d95c-629e-43c0-947b-fcdcbd31a075" TargetMode="External"/><Relationship Id="rId29" Type="http://schemas.openxmlformats.org/officeDocument/2006/relationships/hyperlink" Target="https://go.fyi.app/search/6116450/19649105/e5057919-0ac6-48af-bcf5-6a1e7ed06582" TargetMode="External"/><Relationship Id="rId11" Type="http://schemas.openxmlformats.org/officeDocument/2006/relationships/hyperlink" Target="https://go.fyi.app/search/8772420/28712176/4b1ab2a9-6794-45c1-a272-3e9ce78bfeb0" TargetMode="External"/><Relationship Id="rId24" Type="http://schemas.openxmlformats.org/officeDocument/2006/relationships/hyperlink" Target="https://go.fyi.app/search/14533147/49803602/e6835dd3-f01a-4e7e-8f2e-4890b54787e4" TargetMode="External"/><Relationship Id="rId32" Type="http://schemas.openxmlformats.org/officeDocument/2006/relationships/hyperlink" Target="https://go.fyi.app/search/6116450/19649105/433fb1b2-c049-4731-8b57-c5fcc786869c" TargetMode="External"/><Relationship Id="rId37" Type="http://schemas.openxmlformats.org/officeDocument/2006/relationships/hyperlink" Target="https://go.fyi.app/search/8772420/28712176/967e9b75-aa03-4629-83b0-7d8b20e4ab3f" TargetMode="External"/><Relationship Id="rId40" Type="http://schemas.openxmlformats.org/officeDocument/2006/relationships/hyperlink" Target="https://go.fyi.app/search/12012384/40890857/01743f0d-41c2-48cb-ad3a-f93acde3bf60" TargetMode="External"/><Relationship Id="rId45" Type="http://schemas.openxmlformats.org/officeDocument/2006/relationships/hyperlink" Target="https://go.fyi.app/search/0/68936404/527367af-75e9-4c3e-b49e-287038e161cd" TargetMode="External"/><Relationship Id="rId53" Type="http://schemas.openxmlformats.org/officeDocument/2006/relationships/hyperlink" Target="https://go.fyi.app/search/9234939/30316850/a23e97bd-25f8-4645-8429-d0b53efec41a" TargetMode="External"/><Relationship Id="rId58" Type="http://schemas.openxmlformats.org/officeDocument/2006/relationships/hyperlink" Target="https://go.fyi.app/search/3371/3914146/d2cebc00-c01a-4cde-a234-6fff51b1535f" TargetMode="External"/><Relationship Id="rId66" Type="http://schemas.openxmlformats.org/officeDocument/2006/relationships/hyperlink" Target="https://go.fyi.app/search/51507554/178321777/101323b0-dc4a-4cff-a051-64493280a86c" TargetMode="External"/><Relationship Id="rId5" Type="http://schemas.openxmlformats.org/officeDocument/2006/relationships/hyperlink" Target="https://go.fyi.app/search/8772420/28712175/9b9afd4d-0930-42e6-936e-0d135c6de5c0" TargetMode="External"/><Relationship Id="rId61" Type="http://schemas.openxmlformats.org/officeDocument/2006/relationships/hyperlink" Target="https://go.fyi.app/search/10601618/35430341/b60e2d9e-f5ee-4384-b055-29dff675a5f2" TargetMode="External"/><Relationship Id="rId19" Type="http://schemas.openxmlformats.org/officeDocument/2006/relationships/hyperlink" Target="https://go.fyi.app/search/6116450/19649105/47b2fdc2-dfc8-4562-8c98-eca0d2b23cd1" TargetMode="External"/><Relationship Id="rId14" Type="http://schemas.openxmlformats.org/officeDocument/2006/relationships/hyperlink" Target="https://go.fyi.app/search/15105152/52112919/123a2dbc-9215-4ba1-a3a0-12f63f53cd83" TargetMode="External"/><Relationship Id="rId22" Type="http://schemas.openxmlformats.org/officeDocument/2006/relationships/hyperlink" Target="https://go.fyi.app/search/14533147/49803602/67b27abc-4a25-411b-8923-0aeb3b755a5c" TargetMode="External"/><Relationship Id="rId27" Type="http://schemas.openxmlformats.org/officeDocument/2006/relationships/hyperlink" Target="https://go.fyi.app/search/14533147/49803602/6e0de621-810f-4451-9e52-5e77befbff7a" TargetMode="External"/><Relationship Id="rId30" Type="http://schemas.openxmlformats.org/officeDocument/2006/relationships/hyperlink" Target="https://go.fyi.app/search/6116450/19649105/9e515eb4-0d38-4b66-9e4b-51a780b45474" TargetMode="External"/><Relationship Id="rId35" Type="http://schemas.openxmlformats.org/officeDocument/2006/relationships/hyperlink" Target="https://go.fyi.app/search/3325/3455122/e4ae051b-e324-4f07-ab74-211610030ebd" TargetMode="External"/><Relationship Id="rId43" Type="http://schemas.openxmlformats.org/officeDocument/2006/relationships/hyperlink" Target="https://go.fyi.app/search/12012384/3913970/01743f0d-41c2-48cb-ad3a-f93acde3bf60" TargetMode="External"/><Relationship Id="rId48" Type="http://schemas.openxmlformats.org/officeDocument/2006/relationships/hyperlink" Target="https://go.fyi.app/search/0/172361220/63d24635-17b1-4b5c-837c-919e464c08c7" TargetMode="External"/><Relationship Id="rId56" Type="http://schemas.openxmlformats.org/officeDocument/2006/relationships/hyperlink" Target="https://go.fyi.app/search/40627752/123765571/ecf84d65-b50a-412a-a3fb-a00c3a683044" TargetMode="External"/><Relationship Id="rId64" Type="http://schemas.openxmlformats.org/officeDocument/2006/relationships/hyperlink" Target="https://go.fyi.app/search/6771071/21779286/2906ce18-fbfd-4f74-9d0e-72618467c5a2" TargetMode="External"/><Relationship Id="rId69" Type="http://schemas.openxmlformats.org/officeDocument/2006/relationships/hyperlink" Target="https://go.fyi.app/search/40627752/123765571/b19b2308-8503-48dd-acbf-b32c04a11d53" TargetMode="External"/><Relationship Id="rId8" Type="http://schemas.openxmlformats.org/officeDocument/2006/relationships/hyperlink" Target="https://go.fyi.app/search/6116450/19649105/57d18746-d560-4f6f-9cb5-f6ac9d988ccf" TargetMode="External"/><Relationship Id="rId51" Type="http://schemas.openxmlformats.org/officeDocument/2006/relationships/hyperlink" Target="https://go.fyi.app/search/40627752/123765571/2f341420-9927-4534-a3ae-c3f19de591e4" TargetMode="External"/><Relationship Id="rId3" Type="http://schemas.openxmlformats.org/officeDocument/2006/relationships/hyperlink" Target="https://go.fyi.app/search/8772420/28712176/4b1ab2a9-6794-45c1-a272-3e9ce78bfeb0" TargetMode="External"/><Relationship Id="rId12" Type="http://schemas.openxmlformats.org/officeDocument/2006/relationships/hyperlink" Target="https://go.fyi.app/search/8772420/28712176/eafd58c0-71fa-41a9-a705-55fd8a0d2070" TargetMode="External"/><Relationship Id="rId17" Type="http://schemas.openxmlformats.org/officeDocument/2006/relationships/hyperlink" Target="https://go.fyi.app/search/6116450/19649105/764ca298-9915-4d76-9ec4-09db8ba26998" TargetMode="External"/><Relationship Id="rId25" Type="http://schemas.openxmlformats.org/officeDocument/2006/relationships/hyperlink" Target="https://go.fyi.app/search/14533147/49803602/6e0de621-810f-4451-9e52-5e77befbff7a" TargetMode="External"/><Relationship Id="rId33" Type="http://schemas.openxmlformats.org/officeDocument/2006/relationships/hyperlink" Target="https://go.fyi.app/search/6116450/19649105/9e515eb4-0d38-4b66-9e4b-51a780b45474" TargetMode="External"/><Relationship Id="rId38" Type="http://schemas.openxmlformats.org/officeDocument/2006/relationships/hyperlink" Target="https://go.fyi.app/search/6116450/19595187/c3042c82-8b36-4742-8b25-2387cdf0a2fa" TargetMode="External"/><Relationship Id="rId46" Type="http://schemas.openxmlformats.org/officeDocument/2006/relationships/hyperlink" Target="https://go.fyi.app/search/0/172361220/63d24635-17b1-4b5c-837c-919e464c08c7" TargetMode="External"/><Relationship Id="rId59" Type="http://schemas.openxmlformats.org/officeDocument/2006/relationships/hyperlink" Target="https://go.fyi.app/search/3316/34425018/0aa377f4-963d-46fa-878f-b3cc88e1a5e7" TargetMode="External"/><Relationship Id="rId67" Type="http://schemas.openxmlformats.org/officeDocument/2006/relationships/hyperlink" Target="https://go.fyi.app/search/51507554/178321777/84c3cafb-792e-4ed0-9045-053f68721ad0" TargetMode="External"/><Relationship Id="rId20" Type="http://schemas.openxmlformats.org/officeDocument/2006/relationships/hyperlink" Target="https://go.fyi.app/search/6116450/19649105/af48d95c-629e-43c0-947b-fcdcbd31a075" TargetMode="External"/><Relationship Id="rId41" Type="http://schemas.openxmlformats.org/officeDocument/2006/relationships/hyperlink" Target="https://go.fyi.app/search/12012384/40890857/01743f0d-41c2-48cb-ad3a-f93acde3bf60" TargetMode="External"/><Relationship Id="rId54" Type="http://schemas.openxmlformats.org/officeDocument/2006/relationships/hyperlink" Target="https://go.fyi.app/search/8772420/28712175/cb94a9e2-5c98-4593-b77c-53e4ee9ab481" TargetMode="External"/><Relationship Id="rId62" Type="http://schemas.openxmlformats.org/officeDocument/2006/relationships/hyperlink" Target="https://go.fyi.app/search/10601618/35430341/7b63aea6-bb50-402c-9319-409d5309da95" TargetMode="External"/><Relationship Id="rId70" Type="http://schemas.openxmlformats.org/officeDocument/2006/relationships/table" Target="../tables/table1.xml"/><Relationship Id="rId1" Type="http://schemas.openxmlformats.org/officeDocument/2006/relationships/hyperlink" Target="https://go.fyi.app/search/8772420/28712175/6f75e83d-c6fc-4050-846f-62dadc962461" TargetMode="External"/><Relationship Id="rId6" Type="http://schemas.openxmlformats.org/officeDocument/2006/relationships/hyperlink" Target="https://go.fyi.app/search/20564363/72016092/3c9e219b-d463-4e4a-a65c-a61705d341fb" TargetMode="External"/><Relationship Id="rId15" Type="http://schemas.openxmlformats.org/officeDocument/2006/relationships/hyperlink" Target="https://go.fyi.app/search/6116450/19649105/5bde6ddd-1342-4a24-9149-b65bac4daabb" TargetMode="External"/><Relationship Id="rId23" Type="http://schemas.openxmlformats.org/officeDocument/2006/relationships/hyperlink" Target="https://go.fyi.app/search/14533147/49803602/6e0de621-810f-4451-9e52-5e77befbff7a" TargetMode="External"/><Relationship Id="rId28" Type="http://schemas.openxmlformats.org/officeDocument/2006/relationships/hyperlink" Target="https://go.fyi.app/search/12012384/40890857/09f15e55-8bec-4845-a53c-31e4845a3744" TargetMode="External"/><Relationship Id="rId36" Type="http://schemas.openxmlformats.org/officeDocument/2006/relationships/hyperlink" Target="https://go.fyi.app/search/20564363/72016092/f6fc0e48-5d3c-4987-8fcc-bc835ce0a0a6" TargetMode="External"/><Relationship Id="rId49" Type="http://schemas.openxmlformats.org/officeDocument/2006/relationships/hyperlink" Target="https://go.fyi.app/search/40627752/123765571/2f341420-9927-4534-a3ae-c3f19de591e4" TargetMode="External"/><Relationship Id="rId57" Type="http://schemas.openxmlformats.org/officeDocument/2006/relationships/hyperlink" Target="https://go.fyi.app/search/0/129677563/7b4813c3-bc09-4fcc-b90e-27fb987e0a5c" TargetMode="External"/><Relationship Id="rId10" Type="http://schemas.openxmlformats.org/officeDocument/2006/relationships/hyperlink" Target="https://go.fyi.app/search/8772420/28712176/fb75dc2f-5d45-4f44-aa14-599021c63b46" TargetMode="External"/><Relationship Id="rId31" Type="http://schemas.openxmlformats.org/officeDocument/2006/relationships/hyperlink" Target="https://go.fyi.app/search/6116450/19595187/9e515eb4-0d38-4b66-9e4b-51a780b45474" TargetMode="External"/><Relationship Id="rId44" Type="http://schemas.openxmlformats.org/officeDocument/2006/relationships/hyperlink" Target="https://go.fyi.app/search/6116450/19649105/7b5b1a9f-f241-4675-b20e-e4173c5ec14a" TargetMode="External"/><Relationship Id="rId52" Type="http://schemas.openxmlformats.org/officeDocument/2006/relationships/hyperlink" Target="https://go.fyi.app/search/9234939/30316850/3513cb55-b8bd-4b85-a058-13d6eb690c7d" TargetMode="External"/><Relationship Id="rId60" Type="http://schemas.openxmlformats.org/officeDocument/2006/relationships/hyperlink" Target="https://go.fyi.app/search/10601618/35430341/a3c859e9-b8a0-4d20-b6c9-619bf23110c1" TargetMode="External"/><Relationship Id="rId65" Type="http://schemas.openxmlformats.org/officeDocument/2006/relationships/hyperlink" Target="https://go.fyi.app/search/3371/3914145/e4d39f1a-8eda-483c-8f93-b9206b75b773" TargetMode="External"/><Relationship Id="rId4" Type="http://schemas.openxmlformats.org/officeDocument/2006/relationships/hyperlink" Target="https://go.fyi.app/search/15105152/78974402/8e6fb648-076f-4ec3-b887-e93ed998d82a" TargetMode="External"/><Relationship Id="rId9" Type="http://schemas.openxmlformats.org/officeDocument/2006/relationships/hyperlink" Target="https://go.fyi.app/search/6116450/19649105/bcb2b533-2cbd-45dd-83ff-e64c0c349b54" TargetMode="External"/><Relationship Id="rId13" Type="http://schemas.openxmlformats.org/officeDocument/2006/relationships/hyperlink" Target="https://go.fyi.app/search/15105152/52112919/ffb24d97-93e6-4473-a425-ea3c7596c6cd" TargetMode="External"/><Relationship Id="rId18" Type="http://schemas.openxmlformats.org/officeDocument/2006/relationships/hyperlink" Target="https://go.fyi.app/search/6116450/19649105/af48d95c-629e-43c0-947b-fcdcbd31a075" TargetMode="External"/><Relationship Id="rId39" Type="http://schemas.openxmlformats.org/officeDocument/2006/relationships/hyperlink" Target="https://go.fyi.app/search/12012384/40890857/20be5231-98a1-47dc-8f85-a787a7755ef7" TargetMode="External"/><Relationship Id="rId34" Type="http://schemas.openxmlformats.org/officeDocument/2006/relationships/hyperlink" Target="https://go.fyi.app/search/6116450/19595187/8219e9f4-0de9-45bd-88a5-cdd771c6046b" TargetMode="External"/><Relationship Id="rId50" Type="http://schemas.openxmlformats.org/officeDocument/2006/relationships/hyperlink" Target="https://go.fyi.app/search/40627752/123765571/04ef104b-a024-450f-a227-f6780f429392" TargetMode="External"/><Relationship Id="rId55" Type="http://schemas.openxmlformats.org/officeDocument/2006/relationships/hyperlink" Target="https://go.fyi.app/search/40627752/123765571/713a44d5-7fdd-4f0c-b6cd-299c692851c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H80"/>
  <sheetViews>
    <sheetView showGridLines="0" topLeftCell="A47" zoomScale="102" workbookViewId="0">
      <selection activeCell="K14" sqref="K14"/>
    </sheetView>
  </sheetViews>
  <sheetFormatPr defaultColWidth="8.8984375" defaultRowHeight="15" customHeight="1" x14ac:dyDescent="0.3"/>
  <cols>
    <col min="1" max="2" width="18.09765625" customWidth="1"/>
    <col min="3" max="3" width="50.5" bestFit="1" customWidth="1"/>
    <col min="4" max="8" width="11.59765625" customWidth="1"/>
    <col min="9" max="9" width="5.3984375" customWidth="1"/>
    <col min="10" max="10" width="11.19921875" customWidth="1"/>
    <col min="11" max="11" width="10.09765625" customWidth="1"/>
    <col min="12" max="12" width="9.5" customWidth="1"/>
    <col min="13" max="13" width="15.5" customWidth="1"/>
    <col min="14" max="14" width="8.8984375" customWidth="1"/>
  </cols>
  <sheetData>
    <row r="1" spans="1:8" ht="15" customHeight="1" x14ac:dyDescent="0.3">
      <c r="A1" s="1" t="str">
        <f>fyi_ReportName</f>
        <v>Job Profitability October 2025</v>
      </c>
      <c r="B1" s="2"/>
      <c r="G1" s="3"/>
      <c r="H1" s="4"/>
    </row>
    <row r="2" spans="1:8" ht="15" customHeight="1" x14ac:dyDescent="0.3">
      <c r="A2" s="5" t="str">
        <f>fyi_PracticeName</f>
        <v>The Growth Partners</v>
      </c>
      <c r="B2" s="2"/>
      <c r="G2" s="3"/>
      <c r="H2" s="4"/>
    </row>
    <row r="3" spans="1:8" ht="15" customHeight="1" x14ac:dyDescent="0.3">
      <c r="A3" s="6" t="str">
        <f>"As at " &amp; TEXT(fyi_CreatedDate,"dd mmm yyy")</f>
        <v>As at 13 Nov 2025</v>
      </c>
      <c r="B3" s="2"/>
      <c r="G3" s="3"/>
      <c r="H3" s="2"/>
    </row>
    <row r="4" spans="1:8" ht="15" customHeight="1" x14ac:dyDescent="0.3">
      <c r="A4" s="5"/>
      <c r="B4" s="2"/>
      <c r="G4" s="3"/>
      <c r="H4" s="2"/>
    </row>
    <row r="5" spans="1:8" ht="15" customHeight="1" x14ac:dyDescent="0.3">
      <c r="A5" s="5"/>
      <c r="B5" s="2"/>
      <c r="G5" s="3"/>
      <c r="H5" s="7"/>
    </row>
    <row r="7" spans="1:8" ht="15.75" customHeight="1" x14ac:dyDescent="0.3">
      <c r="A7" s="27" t="s">
        <v>0</v>
      </c>
      <c r="B7" t="s">
        <v>1</v>
      </c>
    </row>
    <row r="8" spans="1:8" ht="15.75" customHeight="1" x14ac:dyDescent="0.3">
      <c r="A8" s="27" t="s">
        <v>2</v>
      </c>
      <c r="B8" t="s">
        <v>1</v>
      </c>
    </row>
    <row r="10" spans="1:8" ht="15.75" customHeight="1" x14ac:dyDescent="0.3">
      <c r="A10" s="27" t="s">
        <v>3</v>
      </c>
      <c r="B10" s="27" t="s">
        <v>4</v>
      </c>
      <c r="C10" s="27" t="s">
        <v>5</v>
      </c>
      <c r="D10" t="s">
        <v>6</v>
      </c>
      <c r="E10" t="s">
        <v>7</v>
      </c>
      <c r="F10" t="s">
        <v>8</v>
      </c>
      <c r="G10" t="s">
        <v>9</v>
      </c>
      <c r="H10" t="s">
        <v>10</v>
      </c>
    </row>
    <row r="11" spans="1:8" ht="15.75" customHeight="1" x14ac:dyDescent="0.3">
      <c r="A11" t="s">
        <v>187</v>
      </c>
      <c r="D11" s="28">
        <v>121990</v>
      </c>
      <c r="E11" s="28">
        <v>125871.34999999999</v>
      </c>
      <c r="F11" s="28">
        <v>-3881.3499999999913</v>
      </c>
      <c r="G11" s="29">
        <v>1</v>
      </c>
      <c r="H11" s="29">
        <v>2.0228033927192128</v>
      </c>
    </row>
    <row r="12" spans="1:8" ht="15.75" customHeight="1" x14ac:dyDescent="0.3">
      <c r="B12" t="s">
        <v>186</v>
      </c>
      <c r="C12" t="s">
        <v>184</v>
      </c>
      <c r="D12" s="28">
        <v>11300</v>
      </c>
      <c r="E12" s="28">
        <v>10346.67</v>
      </c>
      <c r="F12" s="28">
        <v>953.32999999999993</v>
      </c>
      <c r="G12" s="29">
        <v>1</v>
      </c>
      <c r="H12" s="29">
        <v>0.81825412698412692</v>
      </c>
    </row>
    <row r="13" spans="1:8" ht="15" customHeight="1" x14ac:dyDescent="0.3">
      <c r="C13" t="s">
        <v>463</v>
      </c>
      <c r="D13" s="28">
        <v>4500</v>
      </c>
      <c r="E13" s="28">
        <v>4303.33</v>
      </c>
      <c r="F13" s="28">
        <v>196.67000000000007</v>
      </c>
      <c r="G13" s="29">
        <v>1</v>
      </c>
      <c r="H13" s="29">
        <v>0.95629555555555557</v>
      </c>
    </row>
    <row r="14" spans="1:8" ht="15" customHeight="1" x14ac:dyDescent="0.3">
      <c r="D14" s="28"/>
      <c r="E14" s="28"/>
      <c r="F14" s="28"/>
      <c r="G14" s="29"/>
      <c r="H14" s="29"/>
    </row>
    <row r="15" spans="1:8" ht="15" customHeight="1" x14ac:dyDescent="0.3">
      <c r="B15" t="s">
        <v>210</v>
      </c>
      <c r="C15" t="s">
        <v>208</v>
      </c>
      <c r="D15" s="28">
        <v>10000</v>
      </c>
      <c r="E15" s="28">
        <v>11543.67</v>
      </c>
      <c r="F15" s="28">
        <v>-1543.67</v>
      </c>
      <c r="G15" s="29">
        <v>1</v>
      </c>
      <c r="H15" s="29">
        <v>1.1543669999999999</v>
      </c>
    </row>
    <row r="16" spans="1:8" ht="15" customHeight="1" x14ac:dyDescent="0.3">
      <c r="D16" s="28"/>
      <c r="E16" s="28"/>
      <c r="F16" s="28"/>
      <c r="G16" s="29"/>
      <c r="H16" s="29"/>
    </row>
    <row r="17" spans="2:8" ht="15" customHeight="1" x14ac:dyDescent="0.3">
      <c r="B17" t="s">
        <v>225</v>
      </c>
      <c r="C17" t="s">
        <v>184</v>
      </c>
      <c r="D17" s="28">
        <v>14900</v>
      </c>
      <c r="E17" s="28">
        <v>10460</v>
      </c>
      <c r="F17" s="28">
        <v>4440</v>
      </c>
      <c r="G17" s="29">
        <v>1</v>
      </c>
      <c r="H17" s="29">
        <v>0.68429802735923873</v>
      </c>
    </row>
    <row r="18" spans="2:8" ht="15" customHeight="1" x14ac:dyDescent="0.3">
      <c r="C18" t="s">
        <v>259</v>
      </c>
      <c r="D18" s="28">
        <v>3000</v>
      </c>
      <c r="E18" s="28">
        <v>3253.33</v>
      </c>
      <c r="F18" s="28">
        <v>-253.32999999999993</v>
      </c>
      <c r="G18" s="29">
        <v>1</v>
      </c>
      <c r="H18" s="29">
        <v>1.0844433333333332</v>
      </c>
    </row>
    <row r="19" spans="2:8" ht="15" customHeight="1" x14ac:dyDescent="0.3">
      <c r="C19" t="s">
        <v>339</v>
      </c>
      <c r="D19" s="28">
        <v>3000</v>
      </c>
      <c r="E19" s="28">
        <v>3043.33</v>
      </c>
      <c r="F19" s="28">
        <v>-43.329999999999927</v>
      </c>
      <c r="G19" s="29">
        <v>1</v>
      </c>
      <c r="H19" s="29">
        <v>1.0144433333333334</v>
      </c>
    </row>
    <row r="20" spans="2:8" ht="15" customHeight="1" x14ac:dyDescent="0.3">
      <c r="C20" t="s">
        <v>464</v>
      </c>
      <c r="D20" s="28">
        <v>500</v>
      </c>
      <c r="E20" s="28">
        <v>480</v>
      </c>
      <c r="F20" s="28">
        <v>20</v>
      </c>
      <c r="G20" s="29">
        <v>1</v>
      </c>
      <c r="H20" s="29">
        <v>0.96</v>
      </c>
    </row>
    <row r="21" spans="2:8" ht="15" customHeight="1" x14ac:dyDescent="0.3">
      <c r="D21" s="28"/>
      <c r="E21" s="28"/>
      <c r="F21" s="28"/>
      <c r="G21" s="29"/>
      <c r="H21" s="29"/>
    </row>
    <row r="22" spans="2:8" ht="15" customHeight="1" x14ac:dyDescent="0.3">
      <c r="B22" t="s">
        <v>230</v>
      </c>
      <c r="C22" t="s">
        <v>184</v>
      </c>
      <c r="D22" s="28">
        <v>6700</v>
      </c>
      <c r="E22" s="28">
        <v>3466.67</v>
      </c>
      <c r="F22" s="28">
        <v>3233.33</v>
      </c>
      <c r="G22" s="29">
        <v>1</v>
      </c>
      <c r="H22" s="29">
        <v>0.51741343283582086</v>
      </c>
    </row>
    <row r="23" spans="2:8" ht="15" customHeight="1" x14ac:dyDescent="0.3">
      <c r="D23" s="28"/>
      <c r="E23" s="28"/>
      <c r="F23" s="28"/>
      <c r="G23" s="29"/>
      <c r="H23" s="29"/>
    </row>
    <row r="24" spans="2:8" ht="15" customHeight="1" x14ac:dyDescent="0.3">
      <c r="B24" t="s">
        <v>241</v>
      </c>
      <c r="C24" t="s">
        <v>184</v>
      </c>
      <c r="D24" s="28">
        <v>7000</v>
      </c>
      <c r="E24" s="28">
        <v>7283.67</v>
      </c>
      <c r="F24" s="28">
        <v>-283.67000000000007</v>
      </c>
      <c r="G24" s="29">
        <v>1</v>
      </c>
      <c r="H24" s="29">
        <v>1.0405242857142858</v>
      </c>
    </row>
    <row r="25" spans="2:8" ht="15" customHeight="1" x14ac:dyDescent="0.3">
      <c r="C25" t="s">
        <v>307</v>
      </c>
      <c r="D25" s="28">
        <v>3500</v>
      </c>
      <c r="E25" s="28">
        <v>3985</v>
      </c>
      <c r="F25" s="28">
        <v>-485</v>
      </c>
      <c r="G25" s="29">
        <v>1</v>
      </c>
      <c r="H25" s="29">
        <v>1.1385714285714286</v>
      </c>
    </row>
    <row r="26" spans="2:8" ht="15" customHeight="1" x14ac:dyDescent="0.3">
      <c r="D26" s="28"/>
      <c r="E26" s="28"/>
      <c r="F26" s="28"/>
      <c r="G26" s="29"/>
      <c r="H26" s="29"/>
    </row>
    <row r="27" spans="2:8" ht="15" customHeight="1" x14ac:dyDescent="0.3">
      <c r="B27" t="s">
        <v>252</v>
      </c>
      <c r="C27" t="s">
        <v>250</v>
      </c>
      <c r="D27" s="28">
        <v>2160</v>
      </c>
      <c r="E27" s="28">
        <v>2160</v>
      </c>
      <c r="F27" s="28">
        <v>0</v>
      </c>
      <c r="G27" s="29">
        <v>1</v>
      </c>
      <c r="H27" s="29">
        <v>1</v>
      </c>
    </row>
    <row r="28" spans="2:8" ht="15" customHeight="1" x14ac:dyDescent="0.3">
      <c r="C28" t="s">
        <v>275</v>
      </c>
      <c r="D28" s="28">
        <v>250</v>
      </c>
      <c r="E28" s="28">
        <v>1280</v>
      </c>
      <c r="F28" s="28">
        <v>-1030</v>
      </c>
      <c r="G28" s="29">
        <v>1</v>
      </c>
      <c r="H28" s="29">
        <v>5.12</v>
      </c>
    </row>
    <row r="29" spans="2:8" ht="15" customHeight="1" x14ac:dyDescent="0.3">
      <c r="C29" t="s">
        <v>283</v>
      </c>
      <c r="D29" s="28">
        <v>250</v>
      </c>
      <c r="E29" s="28">
        <v>853.33</v>
      </c>
      <c r="F29" s="28">
        <v>-603.33000000000004</v>
      </c>
      <c r="G29" s="29">
        <v>1</v>
      </c>
      <c r="H29" s="29">
        <v>3.4133200000000001</v>
      </c>
    </row>
    <row r="30" spans="2:8" ht="15" customHeight="1" x14ac:dyDescent="0.3">
      <c r="C30" t="s">
        <v>288</v>
      </c>
      <c r="D30" s="28">
        <v>250</v>
      </c>
      <c r="E30" s="28">
        <v>7140</v>
      </c>
      <c r="F30" s="28">
        <v>-6890</v>
      </c>
      <c r="G30" s="29">
        <v>1</v>
      </c>
      <c r="H30" s="29">
        <v>28.56</v>
      </c>
    </row>
    <row r="31" spans="2:8" ht="15" customHeight="1" x14ac:dyDescent="0.3">
      <c r="C31" t="s">
        <v>303</v>
      </c>
      <c r="D31" s="28">
        <v>2500</v>
      </c>
      <c r="E31" s="28">
        <v>2271.17</v>
      </c>
      <c r="F31" s="28">
        <v>228.82999999999993</v>
      </c>
      <c r="G31" s="29">
        <v>1</v>
      </c>
      <c r="H31" s="29">
        <v>0.90846800000000005</v>
      </c>
    </row>
    <row r="32" spans="2:8" ht="15" customHeight="1" x14ac:dyDescent="0.3">
      <c r="C32" t="s">
        <v>317</v>
      </c>
      <c r="D32" s="28">
        <v>250</v>
      </c>
      <c r="E32" s="28">
        <v>320</v>
      </c>
      <c r="F32" s="28">
        <v>-70</v>
      </c>
      <c r="G32" s="29">
        <v>1</v>
      </c>
      <c r="H32" s="29">
        <v>1.28</v>
      </c>
    </row>
    <row r="33" spans="2:8" ht="15" customHeight="1" x14ac:dyDescent="0.3">
      <c r="C33" t="s">
        <v>358</v>
      </c>
      <c r="D33" s="28">
        <v>500</v>
      </c>
      <c r="E33" s="28">
        <v>3780</v>
      </c>
      <c r="F33" s="28">
        <v>-3280</v>
      </c>
      <c r="G33" s="29">
        <v>1</v>
      </c>
      <c r="H33" s="29">
        <v>7.56</v>
      </c>
    </row>
    <row r="34" spans="2:8" ht="15" customHeight="1" x14ac:dyDescent="0.3">
      <c r="D34" s="28"/>
      <c r="E34" s="28"/>
      <c r="F34" s="28"/>
      <c r="G34" s="29"/>
      <c r="H34" s="29"/>
    </row>
    <row r="35" spans="2:8" ht="15" customHeight="1" x14ac:dyDescent="0.3">
      <c r="B35" t="s">
        <v>270</v>
      </c>
      <c r="C35" t="s">
        <v>142</v>
      </c>
      <c r="D35" s="28">
        <v>1000</v>
      </c>
      <c r="E35" s="28">
        <v>1000</v>
      </c>
      <c r="F35" s="28">
        <v>0</v>
      </c>
      <c r="G35" s="29">
        <v>1</v>
      </c>
      <c r="H35" s="29">
        <v>1</v>
      </c>
    </row>
    <row r="36" spans="2:8" ht="15" customHeight="1" x14ac:dyDescent="0.3">
      <c r="D36" s="28"/>
      <c r="E36" s="28"/>
      <c r="F36" s="28"/>
      <c r="G36" s="29"/>
      <c r="H36" s="29"/>
    </row>
    <row r="37" spans="2:8" ht="15" customHeight="1" x14ac:dyDescent="0.3">
      <c r="B37" t="s">
        <v>296</v>
      </c>
      <c r="C37" t="s">
        <v>303</v>
      </c>
      <c r="D37" s="28">
        <v>500</v>
      </c>
      <c r="E37" s="28">
        <v>360</v>
      </c>
      <c r="F37" s="28">
        <v>140</v>
      </c>
      <c r="G37" s="29">
        <v>1</v>
      </c>
      <c r="H37" s="29">
        <v>0.72</v>
      </c>
    </row>
    <row r="38" spans="2:8" ht="15" customHeight="1" x14ac:dyDescent="0.3">
      <c r="C38" t="s">
        <v>307</v>
      </c>
      <c r="D38" s="28">
        <v>500</v>
      </c>
      <c r="E38" s="28">
        <v>1080</v>
      </c>
      <c r="F38" s="28">
        <v>-580</v>
      </c>
      <c r="G38" s="29">
        <v>1</v>
      </c>
      <c r="H38" s="29">
        <v>2.16</v>
      </c>
    </row>
    <row r="39" spans="2:8" ht="15" customHeight="1" x14ac:dyDescent="0.3">
      <c r="C39" t="s">
        <v>256</v>
      </c>
      <c r="D39" s="28">
        <v>500</v>
      </c>
      <c r="E39" s="28">
        <v>1746</v>
      </c>
      <c r="F39" s="28">
        <v>-1246</v>
      </c>
      <c r="G39" s="29">
        <v>1</v>
      </c>
      <c r="H39" s="29">
        <v>3.492</v>
      </c>
    </row>
    <row r="40" spans="2:8" ht="15" customHeight="1" x14ac:dyDescent="0.3">
      <c r="D40" s="28"/>
      <c r="E40" s="28"/>
      <c r="F40" s="28"/>
      <c r="G40" s="29"/>
      <c r="H40" s="29"/>
    </row>
    <row r="41" spans="2:8" ht="15" customHeight="1" x14ac:dyDescent="0.3">
      <c r="B41" t="s">
        <v>312</v>
      </c>
      <c r="C41" t="s">
        <v>184</v>
      </c>
      <c r="D41" s="28">
        <v>8400</v>
      </c>
      <c r="E41" s="28">
        <v>106.67</v>
      </c>
      <c r="F41" s="28">
        <v>8293.33</v>
      </c>
      <c r="G41" s="29">
        <v>1</v>
      </c>
      <c r="H41" s="29">
        <v>1.2698809523809524E-2</v>
      </c>
    </row>
    <row r="42" spans="2:8" ht="15" customHeight="1" x14ac:dyDescent="0.3">
      <c r="C42" t="s">
        <v>256</v>
      </c>
      <c r="D42" s="28">
        <v>500</v>
      </c>
      <c r="E42" s="28">
        <v>320</v>
      </c>
      <c r="F42" s="28">
        <v>180</v>
      </c>
      <c r="G42" s="29">
        <v>1</v>
      </c>
      <c r="H42" s="29">
        <v>0.64</v>
      </c>
    </row>
    <row r="43" spans="2:8" ht="15" customHeight="1" x14ac:dyDescent="0.3">
      <c r="C43" t="s">
        <v>297</v>
      </c>
      <c r="D43" s="28">
        <v>500</v>
      </c>
      <c r="E43" s="28">
        <v>960</v>
      </c>
      <c r="F43" s="28">
        <v>-460</v>
      </c>
      <c r="G43" s="29">
        <v>1</v>
      </c>
      <c r="H43" s="29">
        <v>1.92</v>
      </c>
    </row>
    <row r="44" spans="2:8" ht="15" customHeight="1" x14ac:dyDescent="0.3">
      <c r="D44" s="28"/>
      <c r="E44" s="28"/>
      <c r="F44" s="28"/>
      <c r="G44" s="29"/>
      <c r="H44" s="29"/>
    </row>
    <row r="45" spans="2:8" ht="15" customHeight="1" x14ac:dyDescent="0.3">
      <c r="B45" t="s">
        <v>322</v>
      </c>
      <c r="C45" t="s">
        <v>328</v>
      </c>
      <c r="D45" s="28">
        <v>600</v>
      </c>
      <c r="E45" s="28">
        <v>540</v>
      </c>
      <c r="F45" s="28">
        <v>60</v>
      </c>
      <c r="G45" s="29">
        <v>1</v>
      </c>
      <c r="H45" s="29">
        <v>0.9</v>
      </c>
    </row>
    <row r="46" spans="2:8" ht="15" customHeight="1" x14ac:dyDescent="0.3">
      <c r="C46" t="s">
        <v>343</v>
      </c>
      <c r="D46" s="28">
        <v>250</v>
      </c>
      <c r="E46" s="28">
        <v>2280</v>
      </c>
      <c r="F46" s="28">
        <v>-2030</v>
      </c>
      <c r="G46" s="29">
        <v>1</v>
      </c>
      <c r="H46" s="29">
        <v>9.1199999999999992</v>
      </c>
    </row>
    <row r="47" spans="2:8" ht="15" customHeight="1" x14ac:dyDescent="0.3">
      <c r="C47" t="s">
        <v>465</v>
      </c>
      <c r="D47" s="28">
        <v>2750</v>
      </c>
      <c r="E47" s="28">
        <v>2591.17</v>
      </c>
      <c r="F47" s="28">
        <v>158.82999999999993</v>
      </c>
      <c r="G47" s="29">
        <v>1</v>
      </c>
      <c r="H47" s="29">
        <v>0.94224363636363639</v>
      </c>
    </row>
    <row r="48" spans="2:8" ht="15" customHeight="1" x14ac:dyDescent="0.3">
      <c r="D48" s="28"/>
      <c r="E48" s="28"/>
      <c r="F48" s="28"/>
      <c r="G48" s="29"/>
      <c r="H48" s="29"/>
    </row>
    <row r="49" spans="2:8" ht="15" customHeight="1" x14ac:dyDescent="0.3">
      <c r="B49" t="s">
        <v>334</v>
      </c>
      <c r="C49" t="s">
        <v>332</v>
      </c>
      <c r="D49" s="28">
        <v>180</v>
      </c>
      <c r="E49" s="28">
        <v>140</v>
      </c>
      <c r="F49" s="28">
        <v>40</v>
      </c>
      <c r="G49" s="29">
        <v>1</v>
      </c>
      <c r="H49" s="29">
        <v>0.77777777777777779</v>
      </c>
    </row>
    <row r="50" spans="2:8" ht="15" customHeight="1" x14ac:dyDescent="0.3">
      <c r="D50" s="28"/>
      <c r="E50" s="28"/>
      <c r="F50" s="28"/>
      <c r="G50" s="29"/>
      <c r="H50" s="29"/>
    </row>
    <row r="51" spans="2:8" ht="15" customHeight="1" x14ac:dyDescent="0.3">
      <c r="B51" t="s">
        <v>364</v>
      </c>
      <c r="C51" t="s">
        <v>363</v>
      </c>
      <c r="D51" s="28">
        <v>300</v>
      </c>
      <c r="E51" s="28">
        <v>350</v>
      </c>
      <c r="F51" s="28">
        <v>-50</v>
      </c>
      <c r="G51" s="29">
        <v>1</v>
      </c>
      <c r="H51" s="29">
        <v>1.1666666666666667</v>
      </c>
    </row>
    <row r="52" spans="2:8" ht="15" customHeight="1" x14ac:dyDescent="0.3">
      <c r="D52" s="28"/>
      <c r="E52" s="28"/>
      <c r="F52" s="28"/>
      <c r="G52" s="29"/>
      <c r="H52" s="29"/>
    </row>
    <row r="53" spans="2:8" ht="15" customHeight="1" x14ac:dyDescent="0.3">
      <c r="B53" t="s">
        <v>369</v>
      </c>
      <c r="C53" t="s">
        <v>368</v>
      </c>
      <c r="D53" s="28">
        <v>2500</v>
      </c>
      <c r="E53" s="28">
        <v>2400</v>
      </c>
      <c r="F53" s="28">
        <v>100</v>
      </c>
      <c r="G53" s="29">
        <v>1</v>
      </c>
      <c r="H53" s="29">
        <v>0.96</v>
      </c>
    </row>
    <row r="54" spans="2:8" ht="15" customHeight="1" x14ac:dyDescent="0.3">
      <c r="C54" t="s">
        <v>466</v>
      </c>
      <c r="D54" s="28">
        <v>2000</v>
      </c>
      <c r="E54" s="28">
        <v>2400</v>
      </c>
      <c r="F54" s="28">
        <v>-400</v>
      </c>
      <c r="G54" s="29">
        <v>1</v>
      </c>
      <c r="H54" s="29">
        <v>1.2</v>
      </c>
    </row>
    <row r="55" spans="2:8" ht="15" customHeight="1" x14ac:dyDescent="0.3">
      <c r="D55" s="28"/>
      <c r="E55" s="28"/>
      <c r="F55" s="28"/>
      <c r="G55" s="29"/>
      <c r="H55" s="29"/>
    </row>
    <row r="56" spans="2:8" ht="15" customHeight="1" x14ac:dyDescent="0.3">
      <c r="B56" t="s">
        <v>376</v>
      </c>
      <c r="C56" t="s">
        <v>279</v>
      </c>
      <c r="D56" s="28">
        <v>400</v>
      </c>
      <c r="E56" s="28">
        <v>350</v>
      </c>
      <c r="F56" s="28">
        <v>50</v>
      </c>
      <c r="G56" s="29">
        <v>1</v>
      </c>
      <c r="H56" s="29">
        <v>0.875</v>
      </c>
    </row>
    <row r="57" spans="2:8" ht="15" customHeight="1" x14ac:dyDescent="0.3">
      <c r="C57" t="s">
        <v>436</v>
      </c>
      <c r="D57" s="28">
        <v>500</v>
      </c>
      <c r="E57" s="28">
        <v>300</v>
      </c>
      <c r="F57" s="28">
        <v>200</v>
      </c>
      <c r="G57" s="29">
        <v>1</v>
      </c>
      <c r="H57" s="29">
        <v>0.6</v>
      </c>
    </row>
    <row r="58" spans="2:8" ht="15" customHeight="1" x14ac:dyDescent="0.3">
      <c r="C58" t="s">
        <v>439</v>
      </c>
      <c r="D58" s="28">
        <v>450</v>
      </c>
      <c r="E58" s="28">
        <v>300</v>
      </c>
      <c r="F58" s="28">
        <v>150</v>
      </c>
      <c r="G58" s="29">
        <v>1</v>
      </c>
      <c r="H58" s="29">
        <v>0.66666666666666663</v>
      </c>
    </row>
    <row r="59" spans="2:8" ht="15" customHeight="1" x14ac:dyDescent="0.3">
      <c r="C59" t="s">
        <v>464</v>
      </c>
      <c r="D59" s="28">
        <v>2000</v>
      </c>
      <c r="E59" s="28">
        <v>1750</v>
      </c>
      <c r="F59" s="28">
        <v>250</v>
      </c>
      <c r="G59" s="29">
        <v>1</v>
      </c>
      <c r="H59" s="29">
        <v>0.875</v>
      </c>
    </row>
    <row r="60" spans="2:8" ht="15" customHeight="1" x14ac:dyDescent="0.3">
      <c r="C60" t="s">
        <v>467</v>
      </c>
      <c r="D60" s="28">
        <v>300</v>
      </c>
      <c r="E60" s="28">
        <v>350</v>
      </c>
      <c r="F60" s="28">
        <v>-50</v>
      </c>
      <c r="G60" s="29">
        <v>1</v>
      </c>
      <c r="H60" s="29">
        <v>1.1666666666666667</v>
      </c>
    </row>
    <row r="61" spans="2:8" ht="15" customHeight="1" x14ac:dyDescent="0.3">
      <c r="D61" s="28"/>
      <c r="E61" s="28"/>
      <c r="F61" s="28"/>
      <c r="G61" s="29"/>
      <c r="H61" s="29"/>
    </row>
    <row r="62" spans="2:8" ht="15" customHeight="1" x14ac:dyDescent="0.3">
      <c r="B62" t="s">
        <v>383</v>
      </c>
      <c r="C62" t="s">
        <v>381</v>
      </c>
      <c r="D62" s="28">
        <v>1000</v>
      </c>
      <c r="E62" s="28">
        <v>1200</v>
      </c>
      <c r="F62" s="28">
        <v>-200</v>
      </c>
      <c r="G62" s="29">
        <v>1</v>
      </c>
      <c r="H62" s="29">
        <v>1.2</v>
      </c>
    </row>
    <row r="63" spans="2:8" ht="15" customHeight="1" x14ac:dyDescent="0.3">
      <c r="D63" s="28"/>
      <c r="E63" s="28"/>
      <c r="F63" s="28"/>
      <c r="G63" s="29"/>
      <c r="H63" s="29"/>
    </row>
    <row r="64" spans="2:8" ht="15" customHeight="1" x14ac:dyDescent="0.3">
      <c r="B64" t="s">
        <v>395</v>
      </c>
      <c r="C64" t="s">
        <v>328</v>
      </c>
      <c r="D64" s="28">
        <v>300</v>
      </c>
      <c r="E64" s="28">
        <v>250</v>
      </c>
      <c r="F64" s="28">
        <v>50</v>
      </c>
      <c r="G64" s="29">
        <v>1</v>
      </c>
      <c r="H64" s="29">
        <v>0.83333333333333337</v>
      </c>
    </row>
    <row r="65" spans="1:8" ht="15" customHeight="1" x14ac:dyDescent="0.3">
      <c r="D65" s="28"/>
      <c r="E65" s="28"/>
      <c r="F65" s="28"/>
      <c r="G65" s="29"/>
      <c r="H65" s="29"/>
    </row>
    <row r="66" spans="1:8" ht="15" customHeight="1" x14ac:dyDescent="0.3">
      <c r="B66" t="s">
        <v>398</v>
      </c>
      <c r="C66" t="s">
        <v>328</v>
      </c>
      <c r="D66" s="28">
        <v>0</v>
      </c>
      <c r="E66" s="28">
        <v>0</v>
      </c>
      <c r="F66" s="28">
        <v>0</v>
      </c>
      <c r="G66" s="29">
        <v>1</v>
      </c>
      <c r="H66" s="29">
        <v>0</v>
      </c>
    </row>
    <row r="67" spans="1:8" ht="15" customHeight="1" x14ac:dyDescent="0.3">
      <c r="D67" s="28"/>
      <c r="E67" s="28"/>
      <c r="F67" s="28"/>
      <c r="G67" s="29"/>
      <c r="H67" s="29"/>
    </row>
    <row r="68" spans="1:8" ht="15" customHeight="1" x14ac:dyDescent="0.3">
      <c r="B68" t="s">
        <v>402</v>
      </c>
      <c r="C68" t="s">
        <v>401</v>
      </c>
      <c r="D68" s="28">
        <v>5000</v>
      </c>
      <c r="E68" s="28">
        <v>4600</v>
      </c>
      <c r="F68" s="28">
        <v>400</v>
      </c>
      <c r="G68" s="29">
        <v>1</v>
      </c>
      <c r="H68" s="29">
        <v>0.92</v>
      </c>
    </row>
    <row r="69" spans="1:8" ht="15" customHeight="1" x14ac:dyDescent="0.3">
      <c r="D69" s="28"/>
      <c r="E69" s="28"/>
      <c r="F69" s="28"/>
      <c r="G69" s="29"/>
      <c r="H69" s="29"/>
    </row>
    <row r="70" spans="1:8" ht="15" customHeight="1" x14ac:dyDescent="0.3">
      <c r="B70" t="s">
        <v>408</v>
      </c>
      <c r="C70" t="s">
        <v>406</v>
      </c>
      <c r="D70" s="28">
        <v>1400</v>
      </c>
      <c r="E70" s="28">
        <v>1400</v>
      </c>
      <c r="F70" s="28">
        <v>0</v>
      </c>
      <c r="G70" s="29">
        <v>1</v>
      </c>
      <c r="H70" s="29">
        <v>1</v>
      </c>
    </row>
    <row r="71" spans="1:8" ht="15" customHeight="1" x14ac:dyDescent="0.3">
      <c r="D71" s="28"/>
      <c r="E71" s="28"/>
      <c r="F71" s="28"/>
      <c r="G71" s="29"/>
      <c r="H71" s="29"/>
    </row>
    <row r="72" spans="1:8" ht="15" customHeight="1" x14ac:dyDescent="0.3">
      <c r="B72" t="s">
        <v>419</v>
      </c>
      <c r="C72" t="s">
        <v>417</v>
      </c>
      <c r="D72" s="28">
        <v>1000</v>
      </c>
      <c r="E72" s="28">
        <v>1734</v>
      </c>
      <c r="F72" s="28">
        <v>-734</v>
      </c>
      <c r="G72" s="29">
        <v>1</v>
      </c>
      <c r="H72" s="29">
        <v>1.734</v>
      </c>
    </row>
    <row r="73" spans="1:8" ht="15" customHeight="1" x14ac:dyDescent="0.3">
      <c r="D73" s="28"/>
      <c r="E73" s="28"/>
      <c r="F73" s="28"/>
      <c r="G73" s="29"/>
      <c r="H73" s="29"/>
    </row>
    <row r="74" spans="1:8" ht="15" customHeight="1" x14ac:dyDescent="0.3">
      <c r="B74" t="s">
        <v>424</v>
      </c>
      <c r="C74" t="s">
        <v>423</v>
      </c>
      <c r="D74" s="28">
        <v>17500</v>
      </c>
      <c r="E74" s="28">
        <v>18953.34</v>
      </c>
      <c r="F74" s="28">
        <v>-1453.3400000000001</v>
      </c>
      <c r="G74" s="29">
        <v>1</v>
      </c>
      <c r="H74" s="29">
        <v>1.083048</v>
      </c>
    </row>
    <row r="75" spans="1:8" ht="15" customHeight="1" x14ac:dyDescent="0.3">
      <c r="D75" s="28"/>
      <c r="E75" s="28"/>
      <c r="F75" s="28"/>
      <c r="G75" s="29"/>
      <c r="H75" s="29"/>
    </row>
    <row r="76" spans="1:8" ht="15" customHeight="1" x14ac:dyDescent="0.3">
      <c r="B76" t="s">
        <v>429</v>
      </c>
      <c r="C76" t="s">
        <v>428</v>
      </c>
      <c r="D76" s="28">
        <v>500</v>
      </c>
      <c r="E76" s="28">
        <v>1800</v>
      </c>
      <c r="F76" s="28">
        <v>-1300</v>
      </c>
      <c r="G76" s="29">
        <v>1</v>
      </c>
      <c r="H76" s="29">
        <v>3.6</v>
      </c>
    </row>
    <row r="77" spans="1:8" ht="15" customHeight="1" x14ac:dyDescent="0.3">
      <c r="D77" s="28"/>
      <c r="E77" s="28"/>
      <c r="F77" s="28"/>
      <c r="G77" s="29"/>
      <c r="H77" s="29"/>
    </row>
    <row r="78" spans="1:8" ht="15" customHeight="1" x14ac:dyDescent="0.3">
      <c r="B78" t="s">
        <v>469</v>
      </c>
      <c r="C78" t="s">
        <v>353</v>
      </c>
      <c r="D78" s="28">
        <v>600</v>
      </c>
      <c r="E78" s="28">
        <v>640</v>
      </c>
      <c r="F78" s="28">
        <v>-40</v>
      </c>
      <c r="G78" s="29">
        <v>1</v>
      </c>
      <c r="H78" s="29">
        <v>1.0666666666666667</v>
      </c>
    </row>
    <row r="79" spans="1:8" ht="15" customHeight="1" x14ac:dyDescent="0.3">
      <c r="D79" s="28"/>
      <c r="E79" s="28"/>
      <c r="F79" s="28"/>
      <c r="G79" s="29"/>
      <c r="H79" s="29"/>
    </row>
    <row r="80" spans="1:8" ht="15" customHeight="1" x14ac:dyDescent="0.3">
      <c r="A80" t="s">
        <v>11</v>
      </c>
      <c r="D80" s="28">
        <v>121990</v>
      </c>
      <c r="E80" s="28">
        <v>125871.34999999999</v>
      </c>
      <c r="F80" s="28">
        <v>-3881.3499999999913</v>
      </c>
      <c r="G80" s="29">
        <v>1</v>
      </c>
      <c r="H80" s="29">
        <v>2.0228033927192128</v>
      </c>
    </row>
  </sheetData>
  <conditionalFormatting sqref="H2611:H1048576">
    <cfRule type="expression" dxfId="0" priority="1">
      <formula>$G2611&lt;$H2611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errors="blank"/>
  <headerFooter>
    <oddFooter>&amp;L&amp;D &amp;T&amp;C&amp;F&amp;R&amp;P of &amp;N</oddFooter>
  </headerFooter>
  <ignoredErrors>
    <ignoredError sqref="A1:H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FT52"/>
  <sheetViews>
    <sheetView showGridLines="0" tabSelected="1" topLeftCell="A15" workbookViewId="0">
      <selection activeCell="M28" sqref="M28"/>
    </sheetView>
  </sheetViews>
  <sheetFormatPr defaultColWidth="9" defaultRowHeight="12.75" customHeight="1" x14ac:dyDescent="0.3"/>
  <cols>
    <col min="1" max="3" width="9" style="8" customWidth="1"/>
    <col min="4" max="4" width="23.296875" style="8" customWidth="1"/>
    <col min="5" max="5" width="9" style="8" customWidth="1"/>
    <col min="6" max="6" width="10.09765625" style="8" customWidth="1"/>
    <col min="7" max="7" width="15.59765625" style="8" bestFit="1" customWidth="1"/>
    <col min="8" max="8" width="17.59765625" style="8" bestFit="1" customWidth="1"/>
    <col min="9" max="9" width="11.5" style="8" bestFit="1" customWidth="1"/>
    <col min="10" max="10" width="9.09765625" style="8" customWidth="1"/>
    <col min="11" max="11" width="17.296875" style="8" bestFit="1" customWidth="1"/>
    <col min="12" max="12" width="13.69921875" style="8" bestFit="1" customWidth="1"/>
    <col min="13" max="13" width="9.09765625" style="8" customWidth="1"/>
    <col min="14" max="14" width="9" style="8" customWidth="1"/>
    <col min="15" max="15" width="14.296875" style="8" bestFit="1" customWidth="1"/>
    <col min="16" max="16" width="9" style="8" customWidth="1"/>
    <col min="17" max="20" width="9.09765625" style="8" customWidth="1"/>
    <col min="21" max="89" width="9" style="8" customWidth="1"/>
    <col min="90" max="90" width="15.796875" style="8" bestFit="1" customWidth="1"/>
    <col min="91" max="91" width="9" style="8" customWidth="1"/>
    <col min="92" max="16384" width="9" style="8"/>
  </cols>
  <sheetData>
    <row r="1" spans="1:176" ht="15.6" x14ac:dyDescent="0.3">
      <c r="A1" t="s">
        <v>12</v>
      </c>
      <c r="B1" t="s">
        <v>5</v>
      </c>
      <c r="C1" t="s">
        <v>13</v>
      </c>
      <c r="D1" t="s">
        <v>4</v>
      </c>
      <c r="E1" t="s">
        <v>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</v>
      </c>
      <c r="S1" t="s">
        <v>0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  <c r="BB1" t="s">
        <v>60</v>
      </c>
      <c r="BC1" t="s">
        <v>61</v>
      </c>
      <c r="BD1" t="s">
        <v>62</v>
      </c>
      <c r="BE1" t="s">
        <v>63</v>
      </c>
      <c r="BF1" t="s">
        <v>64</v>
      </c>
      <c r="BG1" t="s">
        <v>65</v>
      </c>
      <c r="BH1" t="s">
        <v>66</v>
      </c>
      <c r="BI1" t="s">
        <v>67</v>
      </c>
      <c r="BJ1" t="s">
        <v>68</v>
      </c>
      <c r="BK1" t="s">
        <v>69</v>
      </c>
      <c r="BL1" t="s">
        <v>70</v>
      </c>
      <c r="BM1" t="s">
        <v>71</v>
      </c>
      <c r="BN1" t="s">
        <v>72</v>
      </c>
      <c r="BO1" t="s">
        <v>73</v>
      </c>
      <c r="BP1" t="s">
        <v>74</v>
      </c>
      <c r="BQ1" t="s">
        <v>75</v>
      </c>
      <c r="BR1" t="s">
        <v>76</v>
      </c>
      <c r="BS1" t="s">
        <v>77</v>
      </c>
      <c r="BT1" t="s">
        <v>78</v>
      </c>
      <c r="BU1" t="s">
        <v>79</v>
      </c>
      <c r="BV1" t="s">
        <v>80</v>
      </c>
      <c r="BW1" t="s">
        <v>81</v>
      </c>
      <c r="BX1" t="s">
        <v>82</v>
      </c>
      <c r="BY1" t="s">
        <v>83</v>
      </c>
      <c r="BZ1" t="s">
        <v>84</v>
      </c>
      <c r="CA1" t="s">
        <v>85</v>
      </c>
      <c r="CB1" t="s">
        <v>86</v>
      </c>
      <c r="CC1" t="s">
        <v>87</v>
      </c>
      <c r="CD1" t="s">
        <v>88</v>
      </c>
      <c r="CE1" t="s">
        <v>89</v>
      </c>
      <c r="CF1" t="s">
        <v>90</v>
      </c>
      <c r="CG1" t="s">
        <v>91</v>
      </c>
      <c r="CH1" t="s">
        <v>92</v>
      </c>
      <c r="CI1" t="s">
        <v>93</v>
      </c>
      <c r="CJ1" t="s">
        <v>94</v>
      </c>
      <c r="CK1" t="s">
        <v>95</v>
      </c>
      <c r="CL1" t="s">
        <v>96</v>
      </c>
      <c r="CM1" t="s">
        <v>97</v>
      </c>
      <c r="CN1" t="s">
        <v>98</v>
      </c>
      <c r="CO1" t="s">
        <v>99</v>
      </c>
      <c r="CP1" t="s">
        <v>100</v>
      </c>
      <c r="CQ1" t="s">
        <v>101</v>
      </c>
      <c r="CR1" t="s">
        <v>102</v>
      </c>
      <c r="CS1" t="s">
        <v>103</v>
      </c>
      <c r="CT1" t="s">
        <v>104</v>
      </c>
      <c r="CU1" t="s">
        <v>105</v>
      </c>
      <c r="CV1" t="s">
        <v>106</v>
      </c>
      <c r="CW1" t="s">
        <v>107</v>
      </c>
      <c r="CX1" t="s">
        <v>108</v>
      </c>
      <c r="CY1" t="s">
        <v>109</v>
      </c>
      <c r="CZ1" t="s">
        <v>110</v>
      </c>
      <c r="DA1" t="s">
        <v>111</v>
      </c>
      <c r="DB1" t="s">
        <v>112</v>
      </c>
      <c r="DC1" t="s">
        <v>113</v>
      </c>
      <c r="DD1" t="s">
        <v>114</v>
      </c>
      <c r="DE1" t="s">
        <v>115</v>
      </c>
      <c r="DF1" t="s">
        <v>116</v>
      </c>
      <c r="DG1" t="s">
        <v>117</v>
      </c>
      <c r="DH1" t="s">
        <v>118</v>
      </c>
      <c r="DI1" t="s">
        <v>119</v>
      </c>
      <c r="DJ1" t="s">
        <v>120</v>
      </c>
      <c r="DK1" t="s">
        <v>121</v>
      </c>
      <c r="DL1" t="s">
        <v>122</v>
      </c>
      <c r="DM1" t="s">
        <v>123</v>
      </c>
      <c r="DN1" t="s">
        <v>124</v>
      </c>
      <c r="DO1" t="s">
        <v>125</v>
      </c>
      <c r="DP1" t="s">
        <v>126</v>
      </c>
      <c r="DQ1" t="s">
        <v>127</v>
      </c>
      <c r="DR1" t="s">
        <v>128</v>
      </c>
      <c r="DS1" t="s">
        <v>129</v>
      </c>
      <c r="DT1" t="s">
        <v>130</v>
      </c>
      <c r="DU1" t="s">
        <v>131</v>
      </c>
      <c r="DV1" t="s">
        <v>132</v>
      </c>
      <c r="DW1" t="s">
        <v>133</v>
      </c>
      <c r="DX1" t="s">
        <v>134</v>
      </c>
      <c r="DY1" t="s">
        <v>135</v>
      </c>
      <c r="DZ1" t="s">
        <v>136</v>
      </c>
      <c r="EA1" t="s">
        <v>137</v>
      </c>
      <c r="EB1" t="s">
        <v>138</v>
      </c>
      <c r="EC1" t="s">
        <v>139</v>
      </c>
      <c r="ED1" t="s">
        <v>140</v>
      </c>
      <c r="EE1" t="s">
        <v>141</v>
      </c>
      <c r="EF1" t="s">
        <v>142</v>
      </c>
      <c r="EG1" t="s">
        <v>143</v>
      </c>
      <c r="EH1" t="s">
        <v>144</v>
      </c>
      <c r="EI1" t="s">
        <v>145</v>
      </c>
      <c r="EJ1" t="s">
        <v>146</v>
      </c>
      <c r="EK1" t="s">
        <v>147</v>
      </c>
      <c r="EL1" t="s">
        <v>148</v>
      </c>
      <c r="EM1" t="s">
        <v>149</v>
      </c>
      <c r="EN1" t="s">
        <v>150</v>
      </c>
      <c r="EO1" t="s">
        <v>151</v>
      </c>
      <c r="EP1" t="s">
        <v>152</v>
      </c>
      <c r="EQ1" t="s">
        <v>153</v>
      </c>
      <c r="ER1" t="s">
        <v>154</v>
      </c>
      <c r="ES1" t="s">
        <v>155</v>
      </c>
      <c r="ET1" t="s">
        <v>156</v>
      </c>
      <c r="EU1" t="s">
        <v>157</v>
      </c>
      <c r="EV1" t="s">
        <v>158</v>
      </c>
      <c r="EW1" t="s">
        <v>159</v>
      </c>
      <c r="EX1" t="s">
        <v>160</v>
      </c>
      <c r="EY1" t="s">
        <v>161</v>
      </c>
      <c r="EZ1" t="s">
        <v>162</v>
      </c>
      <c r="FA1" t="s">
        <v>163</v>
      </c>
      <c r="FB1" t="s">
        <v>164</v>
      </c>
      <c r="FC1" t="s">
        <v>165</v>
      </c>
      <c r="FD1" t="s">
        <v>166</v>
      </c>
      <c r="FE1" t="s">
        <v>167</v>
      </c>
      <c r="FF1" t="s">
        <v>168</v>
      </c>
      <c r="FG1" t="s">
        <v>169</v>
      </c>
      <c r="FH1" t="s">
        <v>170</v>
      </c>
      <c r="FI1" t="s">
        <v>171</v>
      </c>
      <c r="FJ1" t="s">
        <v>172</v>
      </c>
      <c r="FK1" t="s">
        <v>173</v>
      </c>
      <c r="FL1" t="s">
        <v>174</v>
      </c>
      <c r="FM1" t="s">
        <v>175</v>
      </c>
      <c r="FN1" t="s">
        <v>176</v>
      </c>
      <c r="FO1" t="s">
        <v>177</v>
      </c>
      <c r="FP1" t="s">
        <v>178</v>
      </c>
      <c r="FQ1" t="s">
        <v>179</v>
      </c>
      <c r="FR1" t="s">
        <v>180</v>
      </c>
      <c r="FS1" t="s">
        <v>181</v>
      </c>
      <c r="FT1" t="s">
        <v>182</v>
      </c>
    </row>
    <row r="2" spans="1:176" ht="15.6" x14ac:dyDescent="0.3">
      <c r="A2" t="s">
        <v>183</v>
      </c>
      <c r="B2" t="s">
        <v>184</v>
      </c>
      <c r="C2" t="s">
        <v>185</v>
      </c>
      <c r="D2" t="s">
        <v>186</v>
      </c>
      <c r="E2" t="s">
        <v>187</v>
      </c>
      <c r="F2" s="9">
        <v>7000</v>
      </c>
      <c r="G2" s="9">
        <v>6986.67</v>
      </c>
      <c r="H2" s="9">
        <f>Jobs[[#This Row],[Budget Amount]]-Jobs[[#This Row],[Actual Amount]]</f>
        <v>13.329999999999927</v>
      </c>
      <c r="I2" s="10">
        <v>45614</v>
      </c>
      <c r="K2" s="9">
        <v>208.33</v>
      </c>
      <c r="L2" s="9">
        <v>21.833333333333332</v>
      </c>
      <c r="M2" t="s">
        <v>470</v>
      </c>
      <c r="N2" t="s">
        <v>188</v>
      </c>
      <c r="O2" s="9">
        <v>22</v>
      </c>
      <c r="R2" t="s">
        <v>189</v>
      </c>
      <c r="S2" t="s">
        <v>190</v>
      </c>
      <c r="T2" t="s">
        <v>191</v>
      </c>
      <c r="U2" s="10">
        <v>45397.446883935183</v>
      </c>
      <c r="V2" t="s">
        <v>192</v>
      </c>
      <c r="X2" t="s">
        <v>193</v>
      </c>
      <c r="Z2" t="s">
        <v>194</v>
      </c>
      <c r="AE2" t="s">
        <v>195</v>
      </c>
      <c r="AU2" t="s">
        <v>191</v>
      </c>
      <c r="AZ2" t="s">
        <v>184</v>
      </c>
      <c r="BN2" t="s">
        <v>196</v>
      </c>
      <c r="BQ2" t="s">
        <v>197</v>
      </c>
      <c r="BV2" t="s">
        <v>198</v>
      </c>
      <c r="BZ2" t="s">
        <v>199</v>
      </c>
      <c r="CA2" s="10">
        <v>45553</v>
      </c>
      <c r="CD2" t="s">
        <v>200</v>
      </c>
      <c r="CE2" t="s">
        <v>201</v>
      </c>
      <c r="CG2" t="s">
        <v>202</v>
      </c>
      <c r="CI2" t="s">
        <v>203</v>
      </c>
      <c r="CK2" t="s">
        <v>204</v>
      </c>
      <c r="CL2" s="9">
        <f>Jobs[[#This Row],[Budget Hours]]-Jobs[[#This Row],[Actual Hours]]</f>
        <v>0.16666666666666785</v>
      </c>
      <c r="CO2" t="s">
        <v>205</v>
      </c>
      <c r="CR2" s="9">
        <v>6778.34</v>
      </c>
      <c r="CU2" s="9">
        <v>0</v>
      </c>
      <c r="CX2" t="s">
        <v>196</v>
      </c>
      <c r="CY2" t="s">
        <v>196</v>
      </c>
      <c r="DB2" t="s">
        <v>206</v>
      </c>
      <c r="EE2" t="s">
        <v>471</v>
      </c>
      <c r="FQ2" s="11" t="s">
        <v>207</v>
      </c>
      <c r="FS2" s="12">
        <f>IFERROR(VLOOKUP(Jobs[[#This Row],[State]],JobState[],2,FALSE),0)</f>
        <v>1</v>
      </c>
      <c r="FT2" s="12">
        <f>IFERROR(Jobs[[#This Row],[Actual Amount]]/Jobs[[#This Row],[Budget Amount]],0)</f>
        <v>0.99809571428571431</v>
      </c>
    </row>
    <row r="3" spans="1:176" ht="15.6" x14ac:dyDescent="0.3">
      <c r="A3" t="s">
        <v>183</v>
      </c>
      <c r="B3" t="s">
        <v>208</v>
      </c>
      <c r="C3" t="s">
        <v>209</v>
      </c>
      <c r="D3" t="s">
        <v>210</v>
      </c>
      <c r="E3" t="s">
        <v>187</v>
      </c>
      <c r="F3" s="9">
        <v>10000</v>
      </c>
      <c r="G3" s="9">
        <v>11543.67</v>
      </c>
      <c r="H3" s="9">
        <f>Jobs[[#This Row],[Budget Amount]]-Jobs[[#This Row],[Actual Amount]]</f>
        <v>-1543.67</v>
      </c>
      <c r="I3" s="10">
        <v>45566</v>
      </c>
      <c r="K3" s="9">
        <v>5000.01</v>
      </c>
      <c r="L3" s="9">
        <v>41.833166666666664</v>
      </c>
      <c r="M3" t="s">
        <v>211</v>
      </c>
      <c r="N3" t="s">
        <v>188</v>
      </c>
      <c r="O3" s="9">
        <v>12</v>
      </c>
      <c r="Q3" t="s">
        <v>212</v>
      </c>
      <c r="R3" t="s">
        <v>188</v>
      </c>
      <c r="S3" t="s">
        <v>213</v>
      </c>
      <c r="T3" t="s">
        <v>191</v>
      </c>
      <c r="U3" s="10">
        <v>45403.043825358793</v>
      </c>
      <c r="V3" t="s">
        <v>214</v>
      </c>
      <c r="X3" t="s">
        <v>215</v>
      </c>
      <c r="Z3" t="s">
        <v>216</v>
      </c>
      <c r="AE3" t="s">
        <v>213</v>
      </c>
      <c r="AU3" t="s">
        <v>191</v>
      </c>
      <c r="AZ3" t="s">
        <v>208</v>
      </c>
      <c r="BN3" t="s">
        <v>196</v>
      </c>
      <c r="BQ3" t="s">
        <v>217</v>
      </c>
      <c r="BV3" t="s">
        <v>218</v>
      </c>
      <c r="BZ3" t="s">
        <v>219</v>
      </c>
      <c r="CA3" s="10">
        <v>45505</v>
      </c>
      <c r="CD3" t="s">
        <v>200</v>
      </c>
      <c r="CE3" t="s">
        <v>201</v>
      </c>
      <c r="CG3" t="s">
        <v>220</v>
      </c>
      <c r="CI3" t="s">
        <v>221</v>
      </c>
      <c r="CK3" t="s">
        <v>204</v>
      </c>
      <c r="CL3" s="9">
        <f>Jobs[[#This Row],[Budget Hours]]-Jobs[[#This Row],[Actual Hours]]</f>
        <v>-29.833166666666664</v>
      </c>
      <c r="CO3" t="s">
        <v>222</v>
      </c>
      <c r="CR3" s="9">
        <v>7929.17</v>
      </c>
      <c r="CU3" s="9">
        <v>1385.51</v>
      </c>
      <c r="CX3" t="s">
        <v>196</v>
      </c>
      <c r="CY3" t="s">
        <v>196</v>
      </c>
      <c r="DB3" t="s">
        <v>223</v>
      </c>
      <c r="EE3" t="s">
        <v>192</v>
      </c>
      <c r="FQ3" s="11" t="s">
        <v>224</v>
      </c>
      <c r="FS3" s="12">
        <f>IFERROR(VLOOKUP(Jobs[[#This Row],[State]],JobState[],2,FALSE),0)</f>
        <v>1</v>
      </c>
      <c r="FT3" s="12">
        <f>IFERROR(Jobs[[#This Row],[Actual Amount]]/Jobs[[#This Row],[Budget Amount]],0)</f>
        <v>1.1543669999999999</v>
      </c>
    </row>
    <row r="4" spans="1:176" ht="15.6" x14ac:dyDescent="0.3">
      <c r="A4" t="s">
        <v>183</v>
      </c>
      <c r="B4" t="s">
        <v>184</v>
      </c>
      <c r="C4" t="s">
        <v>185</v>
      </c>
      <c r="D4" t="s">
        <v>225</v>
      </c>
      <c r="E4" t="s">
        <v>187</v>
      </c>
      <c r="F4" s="9">
        <v>5200</v>
      </c>
      <c r="G4" s="9">
        <v>3253.33</v>
      </c>
      <c r="H4" s="9">
        <f>Jobs[[#This Row],[Budget Amount]]-Jobs[[#This Row],[Actual Amount]]</f>
        <v>1946.67</v>
      </c>
      <c r="I4" s="10">
        <v>45749</v>
      </c>
      <c r="K4" s="9">
        <v>630</v>
      </c>
      <c r="L4" s="9">
        <v>22.833333333333332</v>
      </c>
      <c r="M4" t="s">
        <v>195</v>
      </c>
      <c r="N4" t="s">
        <v>188</v>
      </c>
      <c r="O4" s="9">
        <v>52</v>
      </c>
      <c r="Q4" t="s">
        <v>212</v>
      </c>
      <c r="R4" t="s">
        <v>210</v>
      </c>
      <c r="S4" t="s">
        <v>190</v>
      </c>
      <c r="T4" t="s">
        <v>216</v>
      </c>
      <c r="U4" s="10">
        <v>45478.147740601853</v>
      </c>
      <c r="V4" t="s">
        <v>221</v>
      </c>
      <c r="X4" t="s">
        <v>226</v>
      </c>
      <c r="Z4" t="s">
        <v>194</v>
      </c>
      <c r="AE4" t="s">
        <v>195</v>
      </c>
      <c r="AU4" t="s">
        <v>191</v>
      </c>
      <c r="AZ4" t="s">
        <v>184</v>
      </c>
      <c r="BN4" t="s">
        <v>196</v>
      </c>
      <c r="CA4" s="10">
        <v>45690</v>
      </c>
      <c r="CD4" t="s">
        <v>200</v>
      </c>
      <c r="CE4" t="s">
        <v>201</v>
      </c>
      <c r="CG4" t="s">
        <v>227</v>
      </c>
      <c r="CL4" s="9">
        <f>Jobs[[#This Row],[Budget Hours]]-Jobs[[#This Row],[Actual Hours]]</f>
        <v>29.166666666666668</v>
      </c>
      <c r="CR4" s="9">
        <v>2623.33</v>
      </c>
      <c r="CU4" s="9">
        <v>0</v>
      </c>
      <c r="FQ4" s="11" t="s">
        <v>228</v>
      </c>
      <c r="FS4" s="12">
        <f>IFERROR(VLOOKUP(Jobs[[#This Row],[State]],JobState[],2,FALSE),0)</f>
        <v>1</v>
      </c>
      <c r="FT4" s="12">
        <f>IFERROR(Jobs[[#This Row],[Actual Amount]]/Jobs[[#This Row],[Budget Amount]],0)</f>
        <v>0.62564038461538463</v>
      </c>
    </row>
    <row r="5" spans="1:176" ht="15.6" x14ac:dyDescent="0.3">
      <c r="A5" t="s">
        <v>183</v>
      </c>
      <c r="B5" t="s">
        <v>184</v>
      </c>
      <c r="C5" t="s">
        <v>229</v>
      </c>
      <c r="D5" t="s">
        <v>230</v>
      </c>
      <c r="E5" t="s">
        <v>187</v>
      </c>
      <c r="F5" s="9">
        <v>6700</v>
      </c>
      <c r="G5" s="9">
        <v>3466.67</v>
      </c>
      <c r="H5" s="9">
        <f>Jobs[[#This Row],[Budget Amount]]-Jobs[[#This Row],[Actual Amount]]</f>
        <v>3233.33</v>
      </c>
      <c r="I5" s="10">
        <v>45572</v>
      </c>
      <c r="K5" s="9">
        <v>1000</v>
      </c>
      <c r="L5" s="9">
        <v>21.833333333333332</v>
      </c>
      <c r="M5" t="s">
        <v>219</v>
      </c>
      <c r="N5" t="s">
        <v>188</v>
      </c>
      <c r="O5" s="9">
        <v>67</v>
      </c>
      <c r="Q5" t="s">
        <v>212</v>
      </c>
      <c r="R5" t="s">
        <v>194</v>
      </c>
      <c r="S5" t="s">
        <v>231</v>
      </c>
      <c r="T5" t="s">
        <v>191</v>
      </c>
      <c r="U5" s="10">
        <v>45499.103547523147</v>
      </c>
      <c r="V5" t="s">
        <v>232</v>
      </c>
      <c r="X5" t="s">
        <v>233</v>
      </c>
      <c r="Z5" t="s">
        <v>194</v>
      </c>
      <c r="AE5" t="s">
        <v>219</v>
      </c>
      <c r="AU5" t="s">
        <v>191</v>
      </c>
      <c r="AZ5" t="s">
        <v>184</v>
      </c>
      <c r="BN5" t="s">
        <v>196</v>
      </c>
      <c r="CA5" s="10">
        <v>45511</v>
      </c>
      <c r="CD5" t="s">
        <v>200</v>
      </c>
      <c r="CE5" t="s">
        <v>201</v>
      </c>
      <c r="CG5" t="s">
        <v>234</v>
      </c>
      <c r="CL5" s="9">
        <f>Jobs[[#This Row],[Budget Hours]]-Jobs[[#This Row],[Actual Hours]]</f>
        <v>45.166666666666671</v>
      </c>
      <c r="CR5" s="9">
        <v>2466.67</v>
      </c>
      <c r="CU5" s="9">
        <v>0</v>
      </c>
      <c r="DB5" t="s">
        <v>235</v>
      </c>
      <c r="FQ5" s="11" t="s">
        <v>236</v>
      </c>
      <c r="FS5" s="12">
        <f>IFERROR(VLOOKUP(Jobs[[#This Row],[State]],JobState[],2,FALSE),0)</f>
        <v>1</v>
      </c>
      <c r="FT5" s="12">
        <f>IFERROR(Jobs[[#This Row],[Actual Amount]]/Jobs[[#This Row],[Budget Amount]],0)</f>
        <v>0.51741343283582086</v>
      </c>
    </row>
    <row r="6" spans="1:176" ht="15.6" x14ac:dyDescent="0.3">
      <c r="A6" t="s">
        <v>183</v>
      </c>
      <c r="B6" t="s">
        <v>184</v>
      </c>
      <c r="C6" t="s">
        <v>185</v>
      </c>
      <c r="D6" t="s">
        <v>186</v>
      </c>
      <c r="E6" t="s">
        <v>187</v>
      </c>
      <c r="F6" s="9">
        <v>4000</v>
      </c>
      <c r="G6" s="9">
        <v>3160</v>
      </c>
      <c r="H6" s="9">
        <f>Jobs[[#This Row],[Budget Amount]]-Jobs[[#This Row],[Actual Amount]]</f>
        <v>840</v>
      </c>
      <c r="I6" s="10">
        <v>45716</v>
      </c>
      <c r="K6" s="9">
        <v>420.83</v>
      </c>
      <c r="L6" s="9">
        <v>21.833333333333332</v>
      </c>
      <c r="M6" t="s">
        <v>472</v>
      </c>
      <c r="N6" t="s">
        <v>188</v>
      </c>
      <c r="O6" s="9">
        <v>0</v>
      </c>
      <c r="R6" t="s">
        <v>189</v>
      </c>
      <c r="S6" t="s">
        <v>190</v>
      </c>
      <c r="T6" t="s">
        <v>191</v>
      </c>
      <c r="U6" s="10">
        <v>45403.040917627317</v>
      </c>
      <c r="V6" t="s">
        <v>221</v>
      </c>
      <c r="X6" t="s">
        <v>237</v>
      </c>
      <c r="Z6" t="s">
        <v>213</v>
      </c>
      <c r="AE6" t="s">
        <v>219</v>
      </c>
      <c r="AU6" t="s">
        <v>191</v>
      </c>
      <c r="AZ6" t="s">
        <v>184</v>
      </c>
      <c r="BN6" t="s">
        <v>196</v>
      </c>
      <c r="BQ6" t="s">
        <v>197</v>
      </c>
      <c r="BV6" t="s">
        <v>198</v>
      </c>
      <c r="BZ6" t="s">
        <v>199</v>
      </c>
      <c r="CA6" s="10">
        <v>45654</v>
      </c>
      <c r="CD6" t="s">
        <v>200</v>
      </c>
      <c r="CE6" t="s">
        <v>201</v>
      </c>
      <c r="CG6" t="s">
        <v>202</v>
      </c>
      <c r="CI6" t="s">
        <v>203</v>
      </c>
      <c r="CK6" t="s">
        <v>204</v>
      </c>
      <c r="CL6" s="9">
        <f>Jobs[[#This Row],[Budget Hours]]-Jobs[[#This Row],[Actual Hours]]</f>
        <v>-21.833333333333332</v>
      </c>
      <c r="CO6" t="s">
        <v>205</v>
      </c>
      <c r="CR6" s="9">
        <v>2739.17</v>
      </c>
      <c r="CU6" s="9">
        <v>0</v>
      </c>
      <c r="CX6" t="s">
        <v>196</v>
      </c>
      <c r="CY6" t="s">
        <v>196</v>
      </c>
      <c r="DB6" t="s">
        <v>206</v>
      </c>
      <c r="EE6" t="s">
        <v>471</v>
      </c>
      <c r="FQ6" s="11" t="s">
        <v>238</v>
      </c>
      <c r="FS6" s="12">
        <f>IFERROR(VLOOKUP(Jobs[[#This Row],[State]],JobState[],2,FALSE),0)</f>
        <v>1</v>
      </c>
      <c r="FT6" s="12">
        <f>IFERROR(Jobs[[#This Row],[Actual Amount]]/Jobs[[#This Row],[Budget Amount]],0)</f>
        <v>0.79</v>
      </c>
    </row>
    <row r="7" spans="1:176" ht="15.6" x14ac:dyDescent="0.3">
      <c r="A7" t="s">
        <v>239</v>
      </c>
      <c r="B7" t="s">
        <v>184</v>
      </c>
      <c r="C7" t="s">
        <v>240</v>
      </c>
      <c r="D7" t="s">
        <v>241</v>
      </c>
      <c r="E7" t="s">
        <v>187</v>
      </c>
      <c r="F7" s="9">
        <v>7000</v>
      </c>
      <c r="G7" s="9">
        <v>7283.67</v>
      </c>
      <c r="H7" s="9">
        <f>Jobs[[#This Row],[Budget Amount]]-Jobs[[#This Row],[Actual Amount]]</f>
        <v>-283.67000000000007</v>
      </c>
      <c r="I7" s="10">
        <v>45593</v>
      </c>
      <c r="K7" s="9">
        <v>1500</v>
      </c>
      <c r="L7" s="9">
        <v>21.883333333333333</v>
      </c>
      <c r="M7" t="s">
        <v>195</v>
      </c>
      <c r="N7" t="s">
        <v>188</v>
      </c>
      <c r="O7" s="9">
        <v>0</v>
      </c>
      <c r="R7" t="s">
        <v>232</v>
      </c>
      <c r="S7" t="s">
        <v>232</v>
      </c>
      <c r="T7" t="s">
        <v>232</v>
      </c>
      <c r="U7" s="10">
        <v>45604.083244710651</v>
      </c>
      <c r="V7" t="s">
        <v>221</v>
      </c>
      <c r="X7" t="s">
        <v>242</v>
      </c>
      <c r="Z7" t="s">
        <v>194</v>
      </c>
      <c r="AE7" t="s">
        <v>195</v>
      </c>
      <c r="AU7" t="s">
        <v>191</v>
      </c>
      <c r="AZ7" t="s">
        <v>184</v>
      </c>
      <c r="BN7" t="s">
        <v>196</v>
      </c>
      <c r="CA7" s="10">
        <v>45532</v>
      </c>
      <c r="CD7" t="s">
        <v>200</v>
      </c>
      <c r="CG7" t="s">
        <v>243</v>
      </c>
      <c r="CL7" s="9">
        <f>Jobs[[#This Row],[Budget Hours]]-Jobs[[#This Row],[Actual Hours]]</f>
        <v>-21.883333333333333</v>
      </c>
      <c r="CR7" s="9">
        <v>5486.67</v>
      </c>
      <c r="CU7" s="9">
        <v>-297</v>
      </c>
      <c r="FQ7" s="11" t="s">
        <v>244</v>
      </c>
      <c r="FS7" s="12">
        <f>IFERROR(VLOOKUP(Jobs[[#This Row],[State]],JobState[],2,FALSE),0)</f>
        <v>1</v>
      </c>
      <c r="FT7" s="12">
        <f>IFERROR(Jobs[[#This Row],[Actual Amount]]/Jobs[[#This Row],[Budget Amount]],0)</f>
        <v>1.0405242857142858</v>
      </c>
    </row>
    <row r="8" spans="1:176" ht="15.6" x14ac:dyDescent="0.3">
      <c r="A8" t="s">
        <v>183</v>
      </c>
      <c r="B8" t="s">
        <v>184</v>
      </c>
      <c r="C8" t="s">
        <v>185</v>
      </c>
      <c r="D8" t="s">
        <v>225</v>
      </c>
      <c r="E8" t="s">
        <v>187</v>
      </c>
      <c r="F8" s="9">
        <v>9700</v>
      </c>
      <c r="G8" s="9">
        <v>7206.67</v>
      </c>
      <c r="H8" s="9">
        <f>Jobs[[#This Row],[Budget Amount]]-Jobs[[#This Row],[Actual Amount]]</f>
        <v>2493.33</v>
      </c>
      <c r="I8" s="10">
        <v>45720</v>
      </c>
      <c r="K8" s="9">
        <v>220</v>
      </c>
      <c r="L8" s="9">
        <v>21.833333333333332</v>
      </c>
      <c r="M8" t="s">
        <v>473</v>
      </c>
      <c r="N8" t="s">
        <v>188</v>
      </c>
      <c r="O8" s="9">
        <v>97</v>
      </c>
      <c r="R8" t="s">
        <v>210</v>
      </c>
      <c r="S8" t="s">
        <v>190</v>
      </c>
      <c r="T8" t="s">
        <v>191</v>
      </c>
      <c r="U8" s="10">
        <v>45399.023713298608</v>
      </c>
      <c r="V8" t="s">
        <v>192</v>
      </c>
      <c r="X8" t="s">
        <v>245</v>
      </c>
      <c r="Z8" t="s">
        <v>194</v>
      </c>
      <c r="AE8" t="s">
        <v>246</v>
      </c>
      <c r="AU8" t="s">
        <v>191</v>
      </c>
      <c r="AZ8" t="s">
        <v>184</v>
      </c>
      <c r="BN8" t="s">
        <v>196</v>
      </c>
      <c r="BQ8" t="s">
        <v>197</v>
      </c>
      <c r="BZ8" t="s">
        <v>199</v>
      </c>
      <c r="CA8" s="10">
        <v>45661</v>
      </c>
      <c r="CD8" t="s">
        <v>200</v>
      </c>
      <c r="CE8" t="s">
        <v>201</v>
      </c>
      <c r="CG8" t="s">
        <v>220</v>
      </c>
      <c r="CI8" t="s">
        <v>203</v>
      </c>
      <c r="CL8" s="9">
        <f>Jobs[[#This Row],[Budget Hours]]-Jobs[[#This Row],[Actual Hours]]</f>
        <v>75.166666666666671</v>
      </c>
      <c r="CO8" t="s">
        <v>247</v>
      </c>
      <c r="CR8" s="9">
        <v>6986.67</v>
      </c>
      <c r="CU8" s="9">
        <v>0</v>
      </c>
      <c r="DB8" t="s">
        <v>206</v>
      </c>
      <c r="EE8" t="s">
        <v>471</v>
      </c>
      <c r="FQ8" s="11" t="s">
        <v>248</v>
      </c>
      <c r="FS8" s="12">
        <f>IFERROR(VLOOKUP(Jobs[[#This Row],[State]],JobState[],2,FALSE),0)</f>
        <v>1</v>
      </c>
      <c r="FT8" s="12">
        <f>IFERROR(Jobs[[#This Row],[Actual Amount]]/Jobs[[#This Row],[Budget Amount]],0)</f>
        <v>0.74295567010309282</v>
      </c>
    </row>
    <row r="9" spans="1:176" ht="15.6" x14ac:dyDescent="0.3">
      <c r="A9" t="s">
        <v>249</v>
      </c>
      <c r="B9" t="s">
        <v>250</v>
      </c>
      <c r="C9" t="s">
        <v>251</v>
      </c>
      <c r="D9" t="s">
        <v>252</v>
      </c>
      <c r="E9" t="s">
        <v>187</v>
      </c>
      <c r="F9" s="9">
        <v>2160</v>
      </c>
      <c r="G9" s="9">
        <v>2160</v>
      </c>
      <c r="H9" s="9">
        <f>Jobs[[#This Row],[Budget Amount]]-Jobs[[#This Row],[Actual Amount]]</f>
        <v>0</v>
      </c>
      <c r="I9" s="10">
        <v>45565</v>
      </c>
      <c r="K9" s="9">
        <v>2142.86</v>
      </c>
      <c r="L9" s="9">
        <v>6</v>
      </c>
      <c r="M9" t="s">
        <v>253</v>
      </c>
      <c r="N9" t="s">
        <v>184</v>
      </c>
      <c r="O9" s="9">
        <v>10</v>
      </c>
      <c r="Q9" t="s">
        <v>212</v>
      </c>
      <c r="R9" t="s">
        <v>216</v>
      </c>
      <c r="S9" t="s">
        <v>254</v>
      </c>
      <c r="T9" t="s">
        <v>254</v>
      </c>
      <c r="U9" s="10">
        <v>45468.093185428239</v>
      </c>
      <c r="V9" t="s">
        <v>189</v>
      </c>
      <c r="X9" t="s">
        <v>255</v>
      </c>
      <c r="Z9" t="s">
        <v>254</v>
      </c>
      <c r="AE9" t="s">
        <v>210</v>
      </c>
      <c r="AU9" t="s">
        <v>191</v>
      </c>
      <c r="AZ9" t="s">
        <v>250</v>
      </c>
      <c r="BN9" t="s">
        <v>196</v>
      </c>
      <c r="CA9" s="10">
        <v>45474</v>
      </c>
      <c r="CD9" t="s">
        <v>200</v>
      </c>
      <c r="CG9" t="s">
        <v>256</v>
      </c>
      <c r="CL9" s="9">
        <f>Jobs[[#This Row],[Budget Hours]]-Jobs[[#This Row],[Actual Hours]]</f>
        <v>4</v>
      </c>
      <c r="CR9" s="9">
        <v>360</v>
      </c>
      <c r="CU9" s="9">
        <v>342.86</v>
      </c>
      <c r="DB9" t="s">
        <v>235</v>
      </c>
      <c r="EU9" s="10">
        <v>45536</v>
      </c>
      <c r="FQ9" s="11" t="s">
        <v>257</v>
      </c>
      <c r="FR9" s="11" t="s">
        <v>258</v>
      </c>
      <c r="FS9" s="12">
        <f>IFERROR(VLOOKUP(Jobs[[#This Row],[State]],JobState[],2,FALSE),0)</f>
        <v>1</v>
      </c>
      <c r="FT9" s="12">
        <f>IFERROR(Jobs[[#This Row],[Actual Amount]]/Jobs[[#This Row],[Budget Amount]],0)</f>
        <v>1</v>
      </c>
    </row>
    <row r="10" spans="1:176" ht="15.6" x14ac:dyDescent="0.3">
      <c r="A10" t="s">
        <v>249</v>
      </c>
      <c r="B10" t="s">
        <v>259</v>
      </c>
      <c r="C10" t="s">
        <v>185</v>
      </c>
      <c r="D10" t="s">
        <v>225</v>
      </c>
      <c r="E10" t="s">
        <v>187</v>
      </c>
      <c r="F10" s="9">
        <v>3000</v>
      </c>
      <c r="G10" s="9">
        <v>3253.33</v>
      </c>
      <c r="H10" s="9">
        <f>Jobs[[#This Row],[Budget Amount]]-Jobs[[#This Row],[Actual Amount]]</f>
        <v>-253.32999999999993</v>
      </c>
      <c r="I10" s="10">
        <v>45478</v>
      </c>
      <c r="K10" s="9">
        <v>630</v>
      </c>
      <c r="L10" s="9">
        <v>22.833333333333332</v>
      </c>
      <c r="M10" t="s">
        <v>253</v>
      </c>
      <c r="N10" t="s">
        <v>184</v>
      </c>
      <c r="O10" s="9">
        <v>0</v>
      </c>
      <c r="R10" t="s">
        <v>210</v>
      </c>
      <c r="S10" t="s">
        <v>190</v>
      </c>
      <c r="T10" t="s">
        <v>216</v>
      </c>
      <c r="U10" s="10">
        <v>45478.148216180554</v>
      </c>
      <c r="V10" t="s">
        <v>189</v>
      </c>
      <c r="X10" t="s">
        <v>260</v>
      </c>
      <c r="Z10" t="s">
        <v>190</v>
      </c>
      <c r="AE10" t="s">
        <v>216</v>
      </c>
      <c r="AU10" t="s">
        <v>191</v>
      </c>
      <c r="AZ10" t="s">
        <v>259</v>
      </c>
      <c r="BN10" t="s">
        <v>196</v>
      </c>
      <c r="CA10" s="10">
        <v>45478</v>
      </c>
      <c r="CD10" t="s">
        <v>200</v>
      </c>
      <c r="CG10" t="s">
        <v>261</v>
      </c>
      <c r="CL10" s="9">
        <f>Jobs[[#This Row],[Budget Hours]]-Jobs[[#This Row],[Actual Hours]]</f>
        <v>-22.833333333333332</v>
      </c>
      <c r="CR10" s="9">
        <v>2623.33</v>
      </c>
      <c r="CU10" s="9">
        <v>0</v>
      </c>
      <c r="FQ10" s="11" t="s">
        <v>262</v>
      </c>
      <c r="FR10" s="11" t="s">
        <v>228</v>
      </c>
      <c r="FS10" s="12">
        <f>IFERROR(VLOOKUP(Jobs[[#This Row],[State]],JobState[],2,FALSE),0)</f>
        <v>1</v>
      </c>
      <c r="FT10" s="12">
        <f>IFERROR(Jobs[[#This Row],[Actual Amount]]/Jobs[[#This Row],[Budget Amount]],0)</f>
        <v>1.0844433333333332</v>
      </c>
    </row>
    <row r="11" spans="1:176" ht="15.6" x14ac:dyDescent="0.3">
      <c r="A11" t="s">
        <v>183</v>
      </c>
      <c r="B11" t="s">
        <v>464</v>
      </c>
      <c r="C11" t="s">
        <v>185</v>
      </c>
      <c r="D11" t="s">
        <v>225</v>
      </c>
      <c r="E11" t="s">
        <v>187</v>
      </c>
      <c r="F11" s="9">
        <v>500</v>
      </c>
      <c r="G11" s="9">
        <v>480</v>
      </c>
      <c r="H11" s="9">
        <f>Jobs[[#This Row],[Budget Amount]]-Jobs[[#This Row],[Actual Amount]]</f>
        <v>20</v>
      </c>
      <c r="I11" s="10">
        <v>45421</v>
      </c>
      <c r="K11" s="9">
        <v>250</v>
      </c>
      <c r="L11" s="9">
        <v>2</v>
      </c>
      <c r="M11" t="s">
        <v>189</v>
      </c>
      <c r="N11" t="s">
        <v>188</v>
      </c>
      <c r="O11" s="9">
        <v>0</v>
      </c>
      <c r="R11" t="s">
        <v>210</v>
      </c>
      <c r="S11" t="s">
        <v>190</v>
      </c>
      <c r="T11" t="s">
        <v>189</v>
      </c>
      <c r="U11" s="10">
        <v>45421.164868958331</v>
      </c>
      <c r="V11" t="s">
        <v>219</v>
      </c>
      <c r="X11" t="s">
        <v>263</v>
      </c>
      <c r="Z11" t="s">
        <v>188</v>
      </c>
      <c r="AE11" t="s">
        <v>189</v>
      </c>
      <c r="AI11" t="s">
        <v>264</v>
      </c>
      <c r="AN11" t="s">
        <v>189</v>
      </c>
      <c r="AP11" t="s">
        <v>265</v>
      </c>
      <c r="AU11" t="s">
        <v>191</v>
      </c>
      <c r="AZ11" t="s">
        <v>464</v>
      </c>
      <c r="BB11" s="10">
        <v>45441</v>
      </c>
      <c r="BN11" t="s">
        <v>196</v>
      </c>
      <c r="BZ11" t="s">
        <v>189</v>
      </c>
      <c r="CA11" s="10">
        <v>45421</v>
      </c>
      <c r="CD11" t="s">
        <v>200</v>
      </c>
      <c r="CE11" t="s">
        <v>201</v>
      </c>
      <c r="CG11" t="s">
        <v>266</v>
      </c>
      <c r="CL11" s="9">
        <f>Jobs[[#This Row],[Budget Hours]]-Jobs[[#This Row],[Actual Hours]]</f>
        <v>-2</v>
      </c>
      <c r="CM11" t="s">
        <v>267</v>
      </c>
      <c r="CO11" t="s">
        <v>268</v>
      </c>
      <c r="CR11" s="9">
        <v>230</v>
      </c>
      <c r="CU11" s="9">
        <v>0</v>
      </c>
      <c r="CX11" t="s">
        <v>196</v>
      </c>
      <c r="CY11" t="s">
        <v>196</v>
      </c>
      <c r="DS11" s="10">
        <v>45441</v>
      </c>
      <c r="FQ11" s="11" t="s">
        <v>269</v>
      </c>
      <c r="FS11" s="12">
        <f>IFERROR(VLOOKUP(Jobs[[#This Row],[State]],JobState[],2,FALSE),0)</f>
        <v>1</v>
      </c>
      <c r="FT11" s="12">
        <f>IFERROR(Jobs[[#This Row],[Actual Amount]]/Jobs[[#This Row],[Budget Amount]],0)</f>
        <v>0.96</v>
      </c>
    </row>
    <row r="12" spans="1:176" ht="15.6" x14ac:dyDescent="0.3">
      <c r="A12" t="s">
        <v>249</v>
      </c>
      <c r="B12" t="s">
        <v>142</v>
      </c>
      <c r="C12" t="s">
        <v>229</v>
      </c>
      <c r="D12" t="s">
        <v>270</v>
      </c>
      <c r="E12" t="s">
        <v>187</v>
      </c>
      <c r="F12" s="9">
        <v>1000</v>
      </c>
      <c r="G12" s="9">
        <v>1000</v>
      </c>
      <c r="H12" s="9">
        <f>Jobs[[#This Row],[Budget Amount]]-Jobs[[#This Row],[Actual Amount]]</f>
        <v>0</v>
      </c>
      <c r="I12" s="10">
        <v>45715</v>
      </c>
      <c r="K12" s="9">
        <v>1123.83</v>
      </c>
      <c r="L12" s="9">
        <v>10</v>
      </c>
      <c r="M12" t="s">
        <v>253</v>
      </c>
      <c r="N12" t="s">
        <v>271</v>
      </c>
      <c r="O12" s="9">
        <v>0</v>
      </c>
      <c r="R12" t="s">
        <v>210</v>
      </c>
      <c r="S12" t="s">
        <v>190</v>
      </c>
      <c r="T12" t="s">
        <v>221</v>
      </c>
      <c r="U12" s="10">
        <v>45693.002206817131</v>
      </c>
      <c r="V12" t="s">
        <v>210</v>
      </c>
      <c r="X12" t="s">
        <v>272</v>
      </c>
      <c r="Z12" t="s">
        <v>190</v>
      </c>
      <c r="AU12" t="s">
        <v>191</v>
      </c>
      <c r="AZ12" t="s">
        <v>142</v>
      </c>
      <c r="BN12" t="s">
        <v>196</v>
      </c>
      <c r="CA12" s="10">
        <v>45693</v>
      </c>
      <c r="CG12" t="s">
        <v>142</v>
      </c>
      <c r="CL12" s="9">
        <f>Jobs[[#This Row],[Budget Hours]]-Jobs[[#This Row],[Actual Hours]]</f>
        <v>-10</v>
      </c>
      <c r="CR12" s="9">
        <v>0</v>
      </c>
      <c r="CU12" s="9">
        <v>123.83</v>
      </c>
      <c r="FQ12" s="11" t="s">
        <v>273</v>
      </c>
      <c r="FR12" s="11" t="s">
        <v>274</v>
      </c>
      <c r="FS12" s="12">
        <f>IFERROR(VLOOKUP(Jobs[[#This Row],[State]],JobState[],2,FALSE),0)</f>
        <v>1</v>
      </c>
      <c r="FT12" s="12">
        <f>IFERROR(Jobs[[#This Row],[Actual Amount]]/Jobs[[#This Row],[Budget Amount]],0)</f>
        <v>1</v>
      </c>
    </row>
    <row r="13" spans="1:176" ht="15.6" x14ac:dyDescent="0.3">
      <c r="A13" t="s">
        <v>249</v>
      </c>
      <c r="B13" t="s">
        <v>275</v>
      </c>
      <c r="C13" t="s">
        <v>251</v>
      </c>
      <c r="D13" t="s">
        <v>252</v>
      </c>
      <c r="E13" t="s">
        <v>187</v>
      </c>
      <c r="F13" s="9">
        <v>250</v>
      </c>
      <c r="G13" s="9">
        <v>1280</v>
      </c>
      <c r="H13" s="9">
        <f>Jobs[[#This Row],[Budget Amount]]-Jobs[[#This Row],[Actual Amount]]</f>
        <v>-1030</v>
      </c>
      <c r="I13" s="10">
        <v>45621</v>
      </c>
      <c r="K13" s="9">
        <v>1337.4</v>
      </c>
      <c r="L13" s="9">
        <v>4</v>
      </c>
      <c r="M13" t="s">
        <v>253</v>
      </c>
      <c r="N13" t="s">
        <v>276</v>
      </c>
      <c r="O13" s="9">
        <v>1</v>
      </c>
      <c r="R13" t="s">
        <v>216</v>
      </c>
      <c r="S13" t="s">
        <v>254</v>
      </c>
      <c r="T13" t="s">
        <v>191</v>
      </c>
      <c r="U13" s="10">
        <v>45567.189298912039</v>
      </c>
      <c r="V13" t="s">
        <v>216</v>
      </c>
      <c r="X13" t="s">
        <v>277</v>
      </c>
      <c r="Z13" t="s">
        <v>254</v>
      </c>
      <c r="AG13"/>
      <c r="AN13" t="s">
        <v>278</v>
      </c>
      <c r="AU13" t="s">
        <v>191</v>
      </c>
      <c r="AZ13" t="s">
        <v>275</v>
      </c>
      <c r="BN13" t="s">
        <v>196</v>
      </c>
      <c r="CA13" s="10">
        <v>45566</v>
      </c>
      <c r="CE13" t="s">
        <v>201</v>
      </c>
      <c r="CG13" t="s">
        <v>279</v>
      </c>
      <c r="CL13" s="9">
        <f>Jobs[[#This Row],[Budget Hours]]-Jobs[[#This Row],[Actual Hours]]</f>
        <v>-3</v>
      </c>
      <c r="CO13" t="s">
        <v>205</v>
      </c>
      <c r="CR13" s="9">
        <v>0</v>
      </c>
      <c r="CU13" s="9">
        <v>57.4</v>
      </c>
      <c r="FE13" t="s">
        <v>280</v>
      </c>
      <c r="FQ13" s="11" t="s">
        <v>281</v>
      </c>
      <c r="FR13" s="11" t="s">
        <v>282</v>
      </c>
      <c r="FS13" s="12">
        <f>IFERROR(VLOOKUP(Jobs[[#This Row],[State]],JobState[],2,FALSE),0)</f>
        <v>1</v>
      </c>
      <c r="FT13" s="12">
        <f>IFERROR(Jobs[[#This Row],[Actual Amount]]/Jobs[[#This Row],[Budget Amount]],0)</f>
        <v>5.12</v>
      </c>
    </row>
    <row r="14" spans="1:176" ht="15.6" x14ac:dyDescent="0.3">
      <c r="A14" t="s">
        <v>249</v>
      </c>
      <c r="B14" t="s">
        <v>283</v>
      </c>
      <c r="C14" t="s">
        <v>251</v>
      </c>
      <c r="D14" t="s">
        <v>252</v>
      </c>
      <c r="E14" t="s">
        <v>187</v>
      </c>
      <c r="F14" s="9">
        <v>250</v>
      </c>
      <c r="G14" s="9">
        <v>853.33</v>
      </c>
      <c r="H14" s="9">
        <f>Jobs[[#This Row],[Budget Amount]]-Jobs[[#This Row],[Actual Amount]]</f>
        <v>-603.33000000000004</v>
      </c>
      <c r="I14" s="10">
        <v>45716</v>
      </c>
      <c r="K14" s="9">
        <v>885.63</v>
      </c>
      <c r="L14" s="9">
        <v>2.4166666666666665</v>
      </c>
      <c r="M14" t="s">
        <v>253</v>
      </c>
      <c r="N14" t="s">
        <v>276</v>
      </c>
      <c r="O14" s="9">
        <v>1</v>
      </c>
      <c r="Q14" t="s">
        <v>284</v>
      </c>
      <c r="R14" t="s">
        <v>216</v>
      </c>
      <c r="S14" t="s">
        <v>254</v>
      </c>
      <c r="T14" t="s">
        <v>254</v>
      </c>
      <c r="U14" s="10">
        <v>45576.156528194442</v>
      </c>
      <c r="V14" t="s">
        <v>216</v>
      </c>
      <c r="X14" t="s">
        <v>285</v>
      </c>
      <c r="Z14" t="s">
        <v>254</v>
      </c>
      <c r="AN14" t="s">
        <v>216</v>
      </c>
      <c r="AU14" t="s">
        <v>191</v>
      </c>
      <c r="AZ14" t="s">
        <v>283</v>
      </c>
      <c r="BN14" t="s">
        <v>196</v>
      </c>
      <c r="CA14" s="10">
        <v>45658</v>
      </c>
      <c r="CE14" t="s">
        <v>201</v>
      </c>
      <c r="CG14" t="s">
        <v>286</v>
      </c>
      <c r="CL14" s="9">
        <f>Jobs[[#This Row],[Budget Hours]]-Jobs[[#This Row],[Actual Hours]]</f>
        <v>-1.4166666666666665</v>
      </c>
      <c r="CO14" t="s">
        <v>205</v>
      </c>
      <c r="CR14" s="9">
        <v>0</v>
      </c>
      <c r="CU14" s="9">
        <v>32.299999999999997</v>
      </c>
      <c r="FE14" t="s">
        <v>280</v>
      </c>
      <c r="FQ14" s="11" t="s">
        <v>287</v>
      </c>
      <c r="FR14" s="11" t="s">
        <v>282</v>
      </c>
      <c r="FS14" s="12">
        <f>IFERROR(VLOOKUP(Jobs[[#This Row],[State]],JobState[],2,FALSE),0)</f>
        <v>1</v>
      </c>
      <c r="FT14" s="12">
        <f>IFERROR(Jobs[[#This Row],[Actual Amount]]/Jobs[[#This Row],[Budget Amount]],0)</f>
        <v>3.4133200000000001</v>
      </c>
    </row>
    <row r="15" spans="1:176" ht="15.6" x14ac:dyDescent="0.3">
      <c r="A15" t="s">
        <v>249</v>
      </c>
      <c r="B15" t="s">
        <v>288</v>
      </c>
      <c r="C15" t="s">
        <v>251</v>
      </c>
      <c r="D15" t="s">
        <v>252</v>
      </c>
      <c r="E15" t="s">
        <v>187</v>
      </c>
      <c r="F15" s="9">
        <v>250</v>
      </c>
      <c r="G15" s="9">
        <v>7140</v>
      </c>
      <c r="H15" s="9">
        <f>Jobs[[#This Row],[Budget Amount]]-Jobs[[#This Row],[Actual Amount]]</f>
        <v>-6890</v>
      </c>
      <c r="I15" s="10">
        <v>45716</v>
      </c>
      <c r="K15" s="9">
        <v>7460.27</v>
      </c>
      <c r="L15" s="9">
        <v>21.833333333333332</v>
      </c>
      <c r="M15" t="s">
        <v>253</v>
      </c>
      <c r="N15" t="s">
        <v>276</v>
      </c>
      <c r="O15" s="9">
        <v>1</v>
      </c>
      <c r="R15" t="s">
        <v>216</v>
      </c>
      <c r="S15" t="s">
        <v>254</v>
      </c>
      <c r="T15" t="s">
        <v>191</v>
      </c>
      <c r="U15" s="10">
        <v>45567.189298865742</v>
      </c>
      <c r="V15" t="s">
        <v>216</v>
      </c>
      <c r="X15" t="s">
        <v>289</v>
      </c>
      <c r="Z15" t="s">
        <v>254</v>
      </c>
      <c r="AU15" t="s">
        <v>254</v>
      </c>
      <c r="AZ15" t="s">
        <v>288</v>
      </c>
      <c r="BN15" t="s">
        <v>196</v>
      </c>
      <c r="CA15" s="10">
        <v>45658</v>
      </c>
      <c r="CE15" t="s">
        <v>201</v>
      </c>
      <c r="CG15" t="s">
        <v>286</v>
      </c>
      <c r="CL15" s="9">
        <f>Jobs[[#This Row],[Budget Hours]]-Jobs[[#This Row],[Actual Hours]]</f>
        <v>-20.833333333333332</v>
      </c>
      <c r="CO15" t="s">
        <v>205</v>
      </c>
      <c r="CR15" s="9">
        <v>0</v>
      </c>
      <c r="CU15" s="9">
        <v>320.27</v>
      </c>
      <c r="FQ15" s="11" t="s">
        <v>290</v>
      </c>
      <c r="FR15" s="11" t="s">
        <v>282</v>
      </c>
      <c r="FS15" s="12">
        <f>IFERROR(VLOOKUP(Jobs[[#This Row],[State]],JobState[],2,FALSE),0)</f>
        <v>1</v>
      </c>
      <c r="FT15" s="12">
        <f>IFERROR(Jobs[[#This Row],[Actual Amount]]/Jobs[[#This Row],[Budget Amount]],0)</f>
        <v>28.56</v>
      </c>
    </row>
    <row r="16" spans="1:176" ht="15.6" x14ac:dyDescent="0.3">
      <c r="A16" t="s">
        <v>183</v>
      </c>
      <c r="B16" t="s">
        <v>184</v>
      </c>
      <c r="C16" t="s">
        <v>185</v>
      </c>
      <c r="D16" t="s">
        <v>186</v>
      </c>
      <c r="E16" t="s">
        <v>187</v>
      </c>
      <c r="F16" s="9">
        <v>300</v>
      </c>
      <c r="G16" s="9">
        <v>200</v>
      </c>
      <c r="H16" s="9">
        <f>Jobs[[#This Row],[Budget Amount]]-Jobs[[#This Row],[Actual Amount]]</f>
        <v>100</v>
      </c>
      <c r="I16" s="10">
        <v>45552</v>
      </c>
      <c r="K16" s="9">
        <v>750</v>
      </c>
      <c r="L16" s="9">
        <v>2</v>
      </c>
      <c r="M16" t="s">
        <v>246</v>
      </c>
      <c r="N16" t="s">
        <v>188</v>
      </c>
      <c r="O16" s="9">
        <v>0</v>
      </c>
      <c r="R16" t="s">
        <v>189</v>
      </c>
      <c r="S16" t="s">
        <v>190</v>
      </c>
      <c r="T16" t="s">
        <v>189</v>
      </c>
      <c r="U16" s="10">
        <v>45411.207154097225</v>
      </c>
      <c r="V16" t="s">
        <v>221</v>
      </c>
      <c r="X16" t="s">
        <v>291</v>
      </c>
      <c r="Z16" t="s">
        <v>213</v>
      </c>
      <c r="AE16" t="s">
        <v>246</v>
      </c>
      <c r="AU16" t="s">
        <v>292</v>
      </c>
      <c r="AZ16" t="s">
        <v>184</v>
      </c>
      <c r="BN16" t="s">
        <v>196</v>
      </c>
      <c r="CA16" s="10">
        <v>45490</v>
      </c>
      <c r="CE16" t="s">
        <v>201</v>
      </c>
      <c r="CG16" t="s">
        <v>293</v>
      </c>
      <c r="CL16" s="9">
        <f>Jobs[[#This Row],[Budget Hours]]-Jobs[[#This Row],[Actual Hours]]</f>
        <v>-2</v>
      </c>
      <c r="CR16" s="9">
        <v>-550</v>
      </c>
      <c r="CU16" s="9">
        <v>0</v>
      </c>
      <c r="FQ16" s="11" t="s">
        <v>294</v>
      </c>
      <c r="FS16" s="12">
        <f>IFERROR(VLOOKUP(Jobs[[#This Row],[State]],JobState[],2,FALSE),0)</f>
        <v>1</v>
      </c>
      <c r="FT16" s="12">
        <f>IFERROR(Jobs[[#This Row],[Actual Amount]]/Jobs[[#This Row],[Budget Amount]],0)</f>
        <v>0.66666666666666663</v>
      </c>
    </row>
    <row r="17" spans="1:176" ht="15.6" x14ac:dyDescent="0.3">
      <c r="A17" t="s">
        <v>249</v>
      </c>
      <c r="B17" t="s">
        <v>256</v>
      </c>
      <c r="C17" t="s">
        <v>295</v>
      </c>
      <c r="D17" t="s">
        <v>296</v>
      </c>
      <c r="E17" t="s">
        <v>187</v>
      </c>
      <c r="F17" s="9">
        <v>500</v>
      </c>
      <c r="G17" s="9">
        <v>1746</v>
      </c>
      <c r="H17" s="9">
        <f>Jobs[[#This Row],[Budget Amount]]-Jobs[[#This Row],[Actual Amount]]</f>
        <v>-1246</v>
      </c>
      <c r="I17" s="10">
        <v>45498</v>
      </c>
      <c r="K17" s="9">
        <v>1644.07</v>
      </c>
      <c r="L17" s="9">
        <v>4.8499999999999996</v>
      </c>
      <c r="M17" t="s">
        <v>253</v>
      </c>
      <c r="N17" t="s">
        <v>297</v>
      </c>
      <c r="O17" s="9">
        <v>0</v>
      </c>
      <c r="Q17" t="s">
        <v>212</v>
      </c>
      <c r="R17" t="s">
        <v>194</v>
      </c>
      <c r="S17" t="s">
        <v>231</v>
      </c>
      <c r="T17" t="s">
        <v>191</v>
      </c>
      <c r="U17" s="10">
        <v>45468.09653732639</v>
      </c>
      <c r="V17" t="s">
        <v>194</v>
      </c>
      <c r="X17" t="s">
        <v>298</v>
      </c>
      <c r="Z17" t="s">
        <v>299</v>
      </c>
      <c r="AE17" t="s">
        <v>300</v>
      </c>
      <c r="AU17" t="s">
        <v>191</v>
      </c>
      <c r="AZ17" t="s">
        <v>256</v>
      </c>
      <c r="BN17" t="s">
        <v>196</v>
      </c>
      <c r="CA17" s="10">
        <v>45468</v>
      </c>
      <c r="CE17" t="s">
        <v>201</v>
      </c>
      <c r="CG17" t="s">
        <v>256</v>
      </c>
      <c r="CL17" s="9">
        <f>Jobs[[#This Row],[Budget Hours]]-Jobs[[#This Row],[Actual Hours]]</f>
        <v>-4.8499999999999996</v>
      </c>
      <c r="CO17" t="s">
        <v>205</v>
      </c>
      <c r="CR17" s="9">
        <v>0</v>
      </c>
      <c r="CU17" s="9">
        <v>-101.93</v>
      </c>
      <c r="FQ17" s="11" t="s">
        <v>301</v>
      </c>
      <c r="FR17" s="11" t="s">
        <v>302</v>
      </c>
      <c r="FS17" s="12">
        <f>IFERROR(VLOOKUP(Jobs[[#This Row],[State]],JobState[],2,FALSE),0)</f>
        <v>1</v>
      </c>
      <c r="FT17" s="12">
        <f>IFERROR(Jobs[[#This Row],[Actual Amount]]/Jobs[[#This Row],[Budget Amount]],0)</f>
        <v>3.492</v>
      </c>
    </row>
    <row r="18" spans="1:176" ht="15.6" x14ac:dyDescent="0.3">
      <c r="A18" t="s">
        <v>249</v>
      </c>
      <c r="B18" t="s">
        <v>303</v>
      </c>
      <c r="C18" t="s">
        <v>295</v>
      </c>
      <c r="D18" t="s">
        <v>296</v>
      </c>
      <c r="E18" t="s">
        <v>187</v>
      </c>
      <c r="F18" s="9">
        <v>500</v>
      </c>
      <c r="G18" s="9">
        <v>360</v>
      </c>
      <c r="H18" s="9">
        <f>Jobs[[#This Row],[Budget Amount]]-Jobs[[#This Row],[Actual Amount]]</f>
        <v>140</v>
      </c>
      <c r="I18" s="10">
        <v>45498</v>
      </c>
      <c r="K18" s="9">
        <v>338.98</v>
      </c>
      <c r="L18" s="9">
        <v>1</v>
      </c>
      <c r="M18" t="s">
        <v>253</v>
      </c>
      <c r="N18" t="s">
        <v>297</v>
      </c>
      <c r="O18" s="9">
        <v>0</v>
      </c>
      <c r="Q18" t="s">
        <v>212</v>
      </c>
      <c r="R18" t="s">
        <v>194</v>
      </c>
      <c r="S18" t="s">
        <v>231</v>
      </c>
      <c r="T18" t="s">
        <v>191</v>
      </c>
      <c r="U18" s="10">
        <v>45468.096537974539</v>
      </c>
      <c r="V18" t="s">
        <v>194</v>
      </c>
      <c r="X18" t="s">
        <v>304</v>
      </c>
      <c r="Z18" t="s">
        <v>299</v>
      </c>
      <c r="AE18" t="s">
        <v>300</v>
      </c>
      <c r="AU18" t="s">
        <v>191</v>
      </c>
      <c r="AZ18" t="s">
        <v>303</v>
      </c>
      <c r="BN18" t="s">
        <v>196</v>
      </c>
      <c r="CA18" s="10">
        <v>45468</v>
      </c>
      <c r="CE18" t="s">
        <v>201</v>
      </c>
      <c r="CG18" t="s">
        <v>305</v>
      </c>
      <c r="CL18" s="9">
        <f>Jobs[[#This Row],[Budget Hours]]-Jobs[[#This Row],[Actual Hours]]</f>
        <v>-1</v>
      </c>
      <c r="CO18" t="s">
        <v>205</v>
      </c>
      <c r="CR18" s="9">
        <v>0</v>
      </c>
      <c r="CU18" s="9">
        <v>-21.02</v>
      </c>
      <c r="FQ18" s="11" t="s">
        <v>306</v>
      </c>
      <c r="FR18" s="11" t="s">
        <v>302</v>
      </c>
      <c r="FS18" s="12">
        <f>IFERROR(VLOOKUP(Jobs[[#This Row],[State]],JobState[],2,FALSE),0)</f>
        <v>1</v>
      </c>
      <c r="FT18" s="12">
        <f>IFERROR(Jobs[[#This Row],[Actual Amount]]/Jobs[[#This Row],[Budget Amount]],0)</f>
        <v>0.72</v>
      </c>
    </row>
    <row r="19" spans="1:176" ht="15.6" x14ac:dyDescent="0.3">
      <c r="A19" t="s">
        <v>249</v>
      </c>
      <c r="B19" t="s">
        <v>307</v>
      </c>
      <c r="C19" t="s">
        <v>295</v>
      </c>
      <c r="D19" t="s">
        <v>296</v>
      </c>
      <c r="E19" t="s">
        <v>187</v>
      </c>
      <c r="F19" s="9">
        <v>500</v>
      </c>
      <c r="G19" s="9">
        <v>1080</v>
      </c>
      <c r="H19" s="9">
        <f>Jobs[[#This Row],[Budget Amount]]-Jobs[[#This Row],[Actual Amount]]</f>
        <v>-580</v>
      </c>
      <c r="I19" s="10">
        <v>45468</v>
      </c>
      <c r="K19" s="9">
        <v>1016.95</v>
      </c>
      <c r="L19" s="9">
        <v>3</v>
      </c>
      <c r="M19" t="s">
        <v>253</v>
      </c>
      <c r="N19" t="s">
        <v>297</v>
      </c>
      <c r="O19" s="9">
        <v>0</v>
      </c>
      <c r="Q19" t="s">
        <v>284</v>
      </c>
      <c r="R19" t="s">
        <v>194</v>
      </c>
      <c r="S19" t="s">
        <v>231</v>
      </c>
      <c r="T19" t="s">
        <v>299</v>
      </c>
      <c r="U19" s="10">
        <v>45468.121158472219</v>
      </c>
      <c r="V19" t="s">
        <v>194</v>
      </c>
      <c r="X19" t="s">
        <v>308</v>
      </c>
      <c r="Z19" t="s">
        <v>299</v>
      </c>
      <c r="AE19" t="s">
        <v>300</v>
      </c>
      <c r="AG19"/>
      <c r="AU19" t="s">
        <v>191</v>
      </c>
      <c r="AZ19" t="s">
        <v>307</v>
      </c>
      <c r="BN19" t="s">
        <v>196</v>
      </c>
      <c r="CA19" s="10">
        <v>45468</v>
      </c>
      <c r="CE19" t="s">
        <v>201</v>
      </c>
      <c r="CG19" t="s">
        <v>309</v>
      </c>
      <c r="CL19" s="9">
        <f>Jobs[[#This Row],[Budget Hours]]-Jobs[[#This Row],[Actual Hours]]</f>
        <v>-3</v>
      </c>
      <c r="CO19" t="s">
        <v>205</v>
      </c>
      <c r="CR19" s="9">
        <v>0</v>
      </c>
      <c r="CU19" s="9">
        <v>-63.05</v>
      </c>
      <c r="FQ19" s="11" t="s">
        <v>310</v>
      </c>
      <c r="FR19" s="11" t="s">
        <v>302</v>
      </c>
      <c r="FS19" s="12">
        <f>IFERROR(VLOOKUP(Jobs[[#This Row],[State]],JobState[],2,FALSE),0)</f>
        <v>1</v>
      </c>
      <c r="FT19" s="12">
        <f>IFERROR(Jobs[[#This Row],[Actual Amount]]/Jobs[[#This Row],[Budget Amount]],0)</f>
        <v>2.16</v>
      </c>
    </row>
    <row r="20" spans="1:176" ht="15.6" x14ac:dyDescent="0.3">
      <c r="A20" t="s">
        <v>183</v>
      </c>
      <c r="B20" t="s">
        <v>184</v>
      </c>
      <c r="C20" t="s">
        <v>311</v>
      </c>
      <c r="D20" t="s">
        <v>312</v>
      </c>
      <c r="E20" t="s">
        <v>187</v>
      </c>
      <c r="F20" s="9">
        <v>8400</v>
      </c>
      <c r="G20" s="9">
        <v>106.67</v>
      </c>
      <c r="H20" s="9">
        <f>Jobs[[#This Row],[Budget Amount]]-Jobs[[#This Row],[Actual Amount]]</f>
        <v>8293.33</v>
      </c>
      <c r="I20" s="10">
        <v>45483</v>
      </c>
      <c r="K20" s="9">
        <v>10000</v>
      </c>
      <c r="L20" s="9">
        <v>0.33333333333333331</v>
      </c>
      <c r="M20" t="s">
        <v>246</v>
      </c>
      <c r="N20" t="s">
        <v>188</v>
      </c>
      <c r="O20" s="9">
        <v>84</v>
      </c>
      <c r="Q20" t="s">
        <v>212</v>
      </c>
      <c r="R20" t="s">
        <v>195</v>
      </c>
      <c r="S20" t="s">
        <v>197</v>
      </c>
      <c r="T20" t="s">
        <v>191</v>
      </c>
      <c r="U20" s="10">
        <v>44252.527199618053</v>
      </c>
      <c r="V20" t="s">
        <v>192</v>
      </c>
      <c r="X20" t="s">
        <v>313</v>
      </c>
      <c r="Z20" t="s">
        <v>194</v>
      </c>
      <c r="AE20" t="s">
        <v>246</v>
      </c>
      <c r="AU20" t="s">
        <v>191</v>
      </c>
      <c r="AZ20" t="s">
        <v>184</v>
      </c>
      <c r="BN20" t="s">
        <v>196</v>
      </c>
      <c r="BY20" t="s">
        <v>314</v>
      </c>
      <c r="CA20" s="10">
        <v>45422</v>
      </c>
      <c r="CE20" t="s">
        <v>201</v>
      </c>
      <c r="CG20" t="s">
        <v>315</v>
      </c>
      <c r="CI20" t="s">
        <v>190</v>
      </c>
      <c r="CL20" s="9">
        <f>Jobs[[#This Row],[Budget Hours]]-Jobs[[#This Row],[Actual Hours]]</f>
        <v>83.666666666666671</v>
      </c>
      <c r="CR20" s="9">
        <v>0</v>
      </c>
      <c r="CU20" s="9">
        <v>9893.33</v>
      </c>
      <c r="CX20" t="s">
        <v>196</v>
      </c>
      <c r="CY20" t="s">
        <v>196</v>
      </c>
      <c r="FQ20" s="11" t="s">
        <v>316</v>
      </c>
      <c r="FS20" s="12">
        <f>IFERROR(VLOOKUP(Jobs[[#This Row],[State]],JobState[],2,FALSE),0)</f>
        <v>1</v>
      </c>
      <c r="FT20" s="12">
        <f>IFERROR(Jobs[[#This Row],[Actual Amount]]/Jobs[[#This Row],[Budget Amount]],0)</f>
        <v>1.2698809523809524E-2</v>
      </c>
    </row>
    <row r="21" spans="1:176" ht="15.6" x14ac:dyDescent="0.3">
      <c r="A21" t="s">
        <v>249</v>
      </c>
      <c r="B21" t="s">
        <v>317</v>
      </c>
      <c r="C21" t="s">
        <v>251</v>
      </c>
      <c r="D21" t="s">
        <v>252</v>
      </c>
      <c r="E21" t="s">
        <v>187</v>
      </c>
      <c r="F21" s="9">
        <v>250</v>
      </c>
      <c r="G21" s="9">
        <v>320</v>
      </c>
      <c r="H21" s="9">
        <f>Jobs[[#This Row],[Budget Amount]]-Jobs[[#This Row],[Actual Amount]]</f>
        <v>-70</v>
      </c>
      <c r="I21" s="10">
        <v>45593</v>
      </c>
      <c r="K21" s="9">
        <v>300</v>
      </c>
      <c r="L21" s="9">
        <v>1</v>
      </c>
      <c r="M21" t="s">
        <v>253</v>
      </c>
      <c r="N21" t="s">
        <v>465</v>
      </c>
      <c r="O21" s="9">
        <v>1</v>
      </c>
      <c r="R21" t="s">
        <v>216</v>
      </c>
      <c r="S21" t="s">
        <v>254</v>
      </c>
      <c r="T21" t="s">
        <v>191</v>
      </c>
      <c r="U21" s="10">
        <v>45555.072776851855</v>
      </c>
      <c r="V21" t="s">
        <v>216</v>
      </c>
      <c r="X21" t="s">
        <v>318</v>
      </c>
      <c r="Z21" t="s">
        <v>254</v>
      </c>
      <c r="AN21" t="s">
        <v>319</v>
      </c>
      <c r="AU21" t="s">
        <v>191</v>
      </c>
      <c r="AZ21" t="s">
        <v>317</v>
      </c>
      <c r="BN21" t="s">
        <v>196</v>
      </c>
      <c r="CA21" s="10">
        <v>45566</v>
      </c>
      <c r="CG21" t="s">
        <v>309</v>
      </c>
      <c r="CL21" s="9">
        <f>Jobs[[#This Row],[Budget Hours]]-Jobs[[#This Row],[Actual Hours]]</f>
        <v>0</v>
      </c>
      <c r="CO21" t="s">
        <v>205</v>
      </c>
      <c r="CR21" s="9">
        <v>0</v>
      </c>
      <c r="CU21" s="9">
        <v>-20</v>
      </c>
      <c r="FQ21" s="11" t="s">
        <v>320</v>
      </c>
      <c r="FR21" s="11" t="s">
        <v>321</v>
      </c>
      <c r="FS21" s="12">
        <f>IFERROR(VLOOKUP(Jobs[[#This Row],[State]],JobState[],2,FALSE),0)</f>
        <v>1</v>
      </c>
      <c r="FT21" s="12">
        <f>IFERROR(Jobs[[#This Row],[Actual Amount]]/Jobs[[#This Row],[Budget Amount]],0)</f>
        <v>1.28</v>
      </c>
    </row>
    <row r="22" spans="1:176" ht="15.6" x14ac:dyDescent="0.3">
      <c r="A22" t="s">
        <v>239</v>
      </c>
      <c r="B22" t="s">
        <v>465</v>
      </c>
      <c r="C22" t="s">
        <v>251</v>
      </c>
      <c r="D22" t="s">
        <v>322</v>
      </c>
      <c r="E22" t="s">
        <v>187</v>
      </c>
      <c r="F22" s="9">
        <v>2750</v>
      </c>
      <c r="G22" s="9">
        <v>2591.17</v>
      </c>
      <c r="H22" s="9">
        <f>Jobs[[#This Row],[Budget Amount]]-Jobs[[#This Row],[Actual Amount]]</f>
        <v>158.82999999999993</v>
      </c>
      <c r="I22" s="10">
        <v>45555</v>
      </c>
      <c r="K22" s="9">
        <v>3300</v>
      </c>
      <c r="L22" s="9">
        <v>6.4333333333333336</v>
      </c>
      <c r="M22" t="s">
        <v>253</v>
      </c>
      <c r="N22" t="s">
        <v>188</v>
      </c>
      <c r="O22" s="9">
        <v>26</v>
      </c>
      <c r="R22" t="s">
        <v>216</v>
      </c>
      <c r="S22" t="s">
        <v>254</v>
      </c>
      <c r="T22" t="s">
        <v>254</v>
      </c>
      <c r="U22" s="10">
        <v>45555.072774178239</v>
      </c>
      <c r="V22" t="s">
        <v>216</v>
      </c>
      <c r="X22" t="s">
        <v>323</v>
      </c>
      <c r="Z22" t="s">
        <v>254</v>
      </c>
      <c r="AU22" t="s">
        <v>191</v>
      </c>
      <c r="AZ22" t="s">
        <v>465</v>
      </c>
      <c r="BN22" t="s">
        <v>196</v>
      </c>
      <c r="CA22" s="10">
        <v>45555</v>
      </c>
      <c r="CG22" t="s">
        <v>324</v>
      </c>
      <c r="CL22" s="9">
        <f>Jobs[[#This Row],[Budget Hours]]-Jobs[[#This Row],[Actual Hours]]</f>
        <v>19.566666666666666</v>
      </c>
      <c r="CR22" s="9">
        <v>0</v>
      </c>
      <c r="CU22" s="9">
        <v>708.83</v>
      </c>
      <c r="FQ22" s="11" t="s">
        <v>325</v>
      </c>
      <c r="FS22" s="12">
        <f>IFERROR(VLOOKUP(Jobs[[#This Row],[State]],JobState[],2,FALSE),0)</f>
        <v>1</v>
      </c>
      <c r="FT22" s="12">
        <f>IFERROR(Jobs[[#This Row],[Actual Amount]]/Jobs[[#This Row],[Budget Amount]],0)</f>
        <v>0.94224363636363639</v>
      </c>
    </row>
    <row r="23" spans="1:176" ht="15.6" x14ac:dyDescent="0.3">
      <c r="A23" t="s">
        <v>249</v>
      </c>
      <c r="B23" t="s">
        <v>303</v>
      </c>
      <c r="C23" t="s">
        <v>251</v>
      </c>
      <c r="D23" t="s">
        <v>252</v>
      </c>
      <c r="E23" t="s">
        <v>187</v>
      </c>
      <c r="F23" s="9">
        <v>2500</v>
      </c>
      <c r="G23" s="9">
        <v>2271.17</v>
      </c>
      <c r="H23" s="9">
        <f>Jobs[[#This Row],[Budget Amount]]-Jobs[[#This Row],[Actual Amount]]</f>
        <v>228.82999999999993</v>
      </c>
      <c r="I23" s="10">
        <v>45626</v>
      </c>
      <c r="K23" s="9">
        <v>3000</v>
      </c>
      <c r="L23" s="9">
        <v>5.4333333333333336</v>
      </c>
      <c r="M23" t="s">
        <v>253</v>
      </c>
      <c r="N23" t="s">
        <v>465</v>
      </c>
      <c r="O23" s="9">
        <v>25</v>
      </c>
      <c r="R23" t="s">
        <v>216</v>
      </c>
      <c r="S23" t="s">
        <v>254</v>
      </c>
      <c r="T23" t="s">
        <v>191</v>
      </c>
      <c r="U23" s="10">
        <v>45555.072777534719</v>
      </c>
      <c r="V23" t="s">
        <v>216</v>
      </c>
      <c r="X23" t="s">
        <v>326</v>
      </c>
      <c r="Z23" t="s">
        <v>254</v>
      </c>
      <c r="AU23" t="s">
        <v>191</v>
      </c>
      <c r="AZ23" t="s">
        <v>303</v>
      </c>
      <c r="BN23" t="s">
        <v>196</v>
      </c>
      <c r="CA23" s="10">
        <v>45566</v>
      </c>
      <c r="CG23" t="s">
        <v>305</v>
      </c>
      <c r="CL23" s="9">
        <f>Jobs[[#This Row],[Budget Hours]]-Jobs[[#This Row],[Actual Hours]]</f>
        <v>19.566666666666666</v>
      </c>
      <c r="CO23" t="s">
        <v>205</v>
      </c>
      <c r="CR23" s="9">
        <v>0</v>
      </c>
      <c r="CU23" s="9">
        <v>728.83</v>
      </c>
      <c r="FQ23" s="11" t="s">
        <v>327</v>
      </c>
      <c r="FR23" s="11" t="s">
        <v>321</v>
      </c>
      <c r="FS23" s="12">
        <f>IFERROR(VLOOKUP(Jobs[[#This Row],[State]],JobState[],2,FALSE),0)</f>
        <v>1</v>
      </c>
      <c r="FT23" s="12">
        <f>IFERROR(Jobs[[#This Row],[Actual Amount]]/Jobs[[#This Row],[Budget Amount]],0)</f>
        <v>0.90846800000000005</v>
      </c>
    </row>
    <row r="24" spans="1:176" ht="15.6" x14ac:dyDescent="0.3">
      <c r="A24" t="s">
        <v>183</v>
      </c>
      <c r="B24" t="s">
        <v>328</v>
      </c>
      <c r="C24" t="s">
        <v>251</v>
      </c>
      <c r="D24" t="s">
        <v>322</v>
      </c>
      <c r="E24" t="s">
        <v>187</v>
      </c>
      <c r="F24" s="9">
        <v>600</v>
      </c>
      <c r="G24" s="9">
        <v>540</v>
      </c>
      <c r="H24" s="9">
        <f>Jobs[[#This Row],[Budget Amount]]-Jobs[[#This Row],[Actual Amount]]</f>
        <v>60</v>
      </c>
      <c r="I24" s="10">
        <v>45232</v>
      </c>
      <c r="K24" s="9">
        <v>1000</v>
      </c>
      <c r="L24" s="9">
        <v>1.5</v>
      </c>
      <c r="M24" t="s">
        <v>253</v>
      </c>
      <c r="N24" t="s">
        <v>188</v>
      </c>
      <c r="O24" s="9">
        <v>0</v>
      </c>
      <c r="R24" t="s">
        <v>216</v>
      </c>
      <c r="S24" t="s">
        <v>254</v>
      </c>
      <c r="T24" t="s">
        <v>254</v>
      </c>
      <c r="U24" s="10">
        <v>45232.109792974537</v>
      </c>
      <c r="V24" t="s">
        <v>278</v>
      </c>
      <c r="X24" t="s">
        <v>329</v>
      </c>
      <c r="Z24" t="s">
        <v>254</v>
      </c>
      <c r="AG24" t="s">
        <v>330</v>
      </c>
      <c r="AN24"/>
      <c r="AP24" t="s">
        <v>265</v>
      </c>
      <c r="AU24" t="s">
        <v>191</v>
      </c>
      <c r="AZ24" t="s">
        <v>328</v>
      </c>
      <c r="BN24" t="s">
        <v>196</v>
      </c>
      <c r="CA24" s="10">
        <v>45232</v>
      </c>
      <c r="CG24" t="s">
        <v>220</v>
      </c>
      <c r="CL24" s="9">
        <f>Jobs[[#This Row],[Budget Hours]]-Jobs[[#This Row],[Actual Hours]]</f>
        <v>-1.5</v>
      </c>
      <c r="CR24" s="9">
        <v>0</v>
      </c>
      <c r="CU24" s="9">
        <v>460</v>
      </c>
      <c r="CX24" t="s">
        <v>196</v>
      </c>
      <c r="CY24" t="s">
        <v>196</v>
      </c>
      <c r="FQ24" s="11" t="s">
        <v>331</v>
      </c>
      <c r="FS24" s="12">
        <f>IFERROR(VLOOKUP(Jobs[[#This Row],[State]],JobState[],2,FALSE),0)</f>
        <v>1</v>
      </c>
      <c r="FT24" s="12">
        <f>IFERROR(Jobs[[#This Row],[Actual Amount]]/Jobs[[#This Row],[Budget Amount]],0)</f>
        <v>0.9</v>
      </c>
    </row>
    <row r="25" spans="1:176" ht="15.6" x14ac:dyDescent="0.3">
      <c r="A25" t="s">
        <v>183</v>
      </c>
      <c r="B25" t="s">
        <v>332</v>
      </c>
      <c r="C25" t="s">
        <v>333</v>
      </c>
      <c r="D25" t="s">
        <v>334</v>
      </c>
      <c r="E25" t="s">
        <v>187</v>
      </c>
      <c r="F25" s="9">
        <v>180</v>
      </c>
      <c r="G25" s="9">
        <v>140</v>
      </c>
      <c r="H25" s="9">
        <f>Jobs[[#This Row],[Budget Amount]]-Jobs[[#This Row],[Actual Amount]]</f>
        <v>40</v>
      </c>
      <c r="I25" s="10">
        <v>45450</v>
      </c>
      <c r="K25" s="9">
        <v>50</v>
      </c>
      <c r="L25" s="9">
        <v>0.58333333333333337</v>
      </c>
      <c r="M25" t="s">
        <v>253</v>
      </c>
      <c r="N25" t="s">
        <v>188</v>
      </c>
      <c r="O25" s="9">
        <v>1</v>
      </c>
      <c r="R25" t="s">
        <v>189</v>
      </c>
      <c r="S25" t="s">
        <v>216</v>
      </c>
      <c r="T25" t="s">
        <v>216</v>
      </c>
      <c r="U25" s="10">
        <v>45450.035649398145</v>
      </c>
      <c r="V25" t="s">
        <v>189</v>
      </c>
      <c r="X25" t="s">
        <v>335</v>
      </c>
      <c r="Z25" t="s">
        <v>216</v>
      </c>
      <c r="AU25" t="s">
        <v>191</v>
      </c>
      <c r="AZ25" t="s">
        <v>332</v>
      </c>
      <c r="BN25" t="s">
        <v>196</v>
      </c>
      <c r="CA25" s="10">
        <v>45450</v>
      </c>
      <c r="CG25" t="s">
        <v>220</v>
      </c>
      <c r="CL25" s="9">
        <f>Jobs[[#This Row],[Budget Hours]]-Jobs[[#This Row],[Actual Hours]]</f>
        <v>0.41666666666666663</v>
      </c>
      <c r="CO25" t="s">
        <v>205</v>
      </c>
      <c r="CR25" s="9">
        <v>0</v>
      </c>
      <c r="CU25" s="9">
        <v>-90</v>
      </c>
      <c r="CX25" t="s">
        <v>196</v>
      </c>
      <c r="CY25" t="s">
        <v>196</v>
      </c>
      <c r="FQ25" s="11" t="s">
        <v>336</v>
      </c>
      <c r="FS25" s="12">
        <f>IFERROR(VLOOKUP(Jobs[[#This Row],[State]],JobState[],2,FALSE),0)</f>
        <v>1</v>
      </c>
      <c r="FT25" s="12">
        <f>IFERROR(Jobs[[#This Row],[Actual Amount]]/Jobs[[#This Row],[Budget Amount]],0)</f>
        <v>0.77777777777777779</v>
      </c>
    </row>
    <row r="26" spans="1:176" ht="15.6" x14ac:dyDescent="0.3">
      <c r="A26" t="s">
        <v>183</v>
      </c>
      <c r="B26" t="s">
        <v>307</v>
      </c>
      <c r="C26" t="s">
        <v>240</v>
      </c>
      <c r="D26" t="s">
        <v>241</v>
      </c>
      <c r="E26" t="s">
        <v>187</v>
      </c>
      <c r="F26" s="9">
        <v>3500</v>
      </c>
      <c r="G26" s="9">
        <v>3985</v>
      </c>
      <c r="H26" s="9">
        <f>Jobs[[#This Row],[Budget Amount]]-Jobs[[#This Row],[Actual Amount]]</f>
        <v>-485</v>
      </c>
      <c r="I26" s="10">
        <v>45433</v>
      </c>
      <c r="K26" s="9">
        <v>3860</v>
      </c>
      <c r="L26" s="9">
        <v>18.5</v>
      </c>
      <c r="M26" t="s">
        <v>192</v>
      </c>
      <c r="N26" t="s">
        <v>188</v>
      </c>
      <c r="O26" s="9">
        <v>0</v>
      </c>
      <c r="R26" t="s">
        <v>232</v>
      </c>
      <c r="S26" t="s">
        <v>232</v>
      </c>
      <c r="T26" t="s">
        <v>232</v>
      </c>
      <c r="U26" s="10">
        <v>45433.147115960652</v>
      </c>
      <c r="V26" t="s">
        <v>188</v>
      </c>
      <c r="X26" t="s">
        <v>337</v>
      </c>
      <c r="Z26" t="s">
        <v>299</v>
      </c>
      <c r="AE26" t="s">
        <v>192</v>
      </c>
      <c r="AU26" t="s">
        <v>191</v>
      </c>
      <c r="AZ26" t="s">
        <v>307</v>
      </c>
      <c r="BN26" t="s">
        <v>196</v>
      </c>
      <c r="CA26" s="10">
        <v>45433</v>
      </c>
      <c r="CG26" t="s">
        <v>307</v>
      </c>
      <c r="CL26" s="9">
        <f>Jobs[[#This Row],[Budget Hours]]-Jobs[[#This Row],[Actual Hours]]</f>
        <v>-18.5</v>
      </c>
      <c r="CR26" s="9">
        <v>125</v>
      </c>
      <c r="CU26" s="9">
        <v>0</v>
      </c>
      <c r="CX26" t="s">
        <v>196</v>
      </c>
      <c r="CY26" t="s">
        <v>196</v>
      </c>
      <c r="FQ26" s="11" t="s">
        <v>338</v>
      </c>
      <c r="FS26" s="12">
        <f>IFERROR(VLOOKUP(Jobs[[#This Row],[State]],JobState[],2,FALSE),0)</f>
        <v>1</v>
      </c>
      <c r="FT26" s="12">
        <f>IFERROR(Jobs[[#This Row],[Actual Amount]]/Jobs[[#This Row],[Budget Amount]],0)</f>
        <v>1.1385714285714286</v>
      </c>
    </row>
    <row r="27" spans="1:176" ht="15.6" x14ac:dyDescent="0.3">
      <c r="A27" t="s">
        <v>183</v>
      </c>
      <c r="B27" t="s">
        <v>339</v>
      </c>
      <c r="C27" t="s">
        <v>185</v>
      </c>
      <c r="D27" t="s">
        <v>225</v>
      </c>
      <c r="E27" t="s">
        <v>187</v>
      </c>
      <c r="F27" s="9">
        <v>3000</v>
      </c>
      <c r="G27" s="9">
        <v>3043.33</v>
      </c>
      <c r="H27" s="9">
        <f>Jobs[[#This Row],[Budget Amount]]-Jobs[[#This Row],[Actual Amount]]</f>
        <v>-43.329999999999927</v>
      </c>
      <c r="I27" s="10">
        <v>45838</v>
      </c>
      <c r="K27" s="9">
        <v>420</v>
      </c>
      <c r="L27" s="9">
        <v>21.833333333333332</v>
      </c>
      <c r="M27" t="s">
        <v>197</v>
      </c>
      <c r="N27" t="s">
        <v>188</v>
      </c>
      <c r="O27" s="9">
        <v>2</v>
      </c>
      <c r="Q27" t="s">
        <v>340</v>
      </c>
      <c r="R27" t="s">
        <v>210</v>
      </c>
      <c r="S27" t="s">
        <v>190</v>
      </c>
      <c r="T27" t="s">
        <v>191</v>
      </c>
      <c r="U27" s="10">
        <v>45450.271325798611</v>
      </c>
      <c r="V27" t="s">
        <v>189</v>
      </c>
      <c r="X27" t="s">
        <v>341</v>
      </c>
      <c r="Z27" t="s">
        <v>188</v>
      </c>
      <c r="AP27" t="s">
        <v>265</v>
      </c>
      <c r="AU27" t="s">
        <v>191</v>
      </c>
      <c r="AZ27" t="s">
        <v>339</v>
      </c>
      <c r="BN27" t="s">
        <v>196</v>
      </c>
      <c r="BQ27" t="s">
        <v>197</v>
      </c>
      <c r="CA27" s="10">
        <v>45474</v>
      </c>
      <c r="CE27" t="s">
        <v>201</v>
      </c>
      <c r="CG27" t="s">
        <v>220</v>
      </c>
      <c r="CL27" s="9">
        <f>Jobs[[#This Row],[Budget Hours]]-Jobs[[#This Row],[Actual Hours]]</f>
        <v>-19.833333333333332</v>
      </c>
      <c r="CO27" t="s">
        <v>205</v>
      </c>
      <c r="CR27" s="9">
        <v>2623.33</v>
      </c>
      <c r="CU27" s="9">
        <v>0</v>
      </c>
      <c r="CX27" t="s">
        <v>196</v>
      </c>
      <c r="CY27" t="s">
        <v>196</v>
      </c>
      <c r="FQ27" s="11" t="s">
        <v>342</v>
      </c>
      <c r="FS27" s="12">
        <f>IFERROR(VLOOKUP(Jobs[[#This Row],[State]],JobState[],2,FALSE),0)</f>
        <v>1</v>
      </c>
      <c r="FT27" s="12">
        <f>IFERROR(Jobs[[#This Row],[Actual Amount]]/Jobs[[#This Row],[Budget Amount]],0)</f>
        <v>1.0144433333333334</v>
      </c>
    </row>
    <row r="28" spans="1:176" ht="15.6" x14ac:dyDescent="0.3">
      <c r="A28" t="s">
        <v>183</v>
      </c>
      <c r="B28" t="s">
        <v>474</v>
      </c>
      <c r="C28" t="s">
        <v>251</v>
      </c>
      <c r="D28" t="s">
        <v>322</v>
      </c>
      <c r="E28" t="s">
        <v>187</v>
      </c>
      <c r="F28" s="9">
        <v>250</v>
      </c>
      <c r="G28" s="9">
        <v>2280</v>
      </c>
      <c r="H28" s="9">
        <f>Jobs[[#This Row],[Budget Amount]]-Jobs[[#This Row],[Actual Amount]]</f>
        <v>-2030</v>
      </c>
      <c r="I28" s="10">
        <v>45427</v>
      </c>
      <c r="K28" s="9">
        <v>500</v>
      </c>
      <c r="L28" s="9">
        <v>6.416666666666667</v>
      </c>
      <c r="M28" t="s">
        <v>344</v>
      </c>
      <c r="N28" t="s">
        <v>188</v>
      </c>
      <c r="O28" s="9">
        <v>1</v>
      </c>
      <c r="Q28" t="s">
        <v>340</v>
      </c>
      <c r="R28" t="s">
        <v>216</v>
      </c>
      <c r="S28" t="s">
        <v>254</v>
      </c>
      <c r="T28" t="s">
        <v>254</v>
      </c>
      <c r="U28" s="10">
        <v>45421.130398634261</v>
      </c>
      <c r="V28" t="s">
        <v>216</v>
      </c>
      <c r="X28" t="s">
        <v>345</v>
      </c>
      <c r="Z28" t="s">
        <v>254</v>
      </c>
      <c r="AG28" t="s">
        <v>346</v>
      </c>
      <c r="AN28" t="s">
        <v>216</v>
      </c>
      <c r="AU28" t="s">
        <v>191</v>
      </c>
      <c r="AZ28" t="s">
        <v>474</v>
      </c>
      <c r="BN28" t="s">
        <v>196</v>
      </c>
      <c r="BQ28" t="s">
        <v>197</v>
      </c>
      <c r="BZ28" t="s">
        <v>216</v>
      </c>
      <c r="CA28" s="10">
        <v>45413</v>
      </c>
      <c r="CE28" t="s">
        <v>201</v>
      </c>
      <c r="CG28" t="s">
        <v>220</v>
      </c>
      <c r="CL28" s="9">
        <f>Jobs[[#This Row],[Budget Hours]]-Jobs[[#This Row],[Actual Hours]]</f>
        <v>-5.416666666666667</v>
      </c>
      <c r="CO28" t="s">
        <v>205</v>
      </c>
      <c r="CR28" s="9">
        <v>2093.33</v>
      </c>
      <c r="CU28" s="9">
        <v>313.33</v>
      </c>
      <c r="CX28" t="s">
        <v>196</v>
      </c>
      <c r="CY28" t="s">
        <v>196</v>
      </c>
      <c r="DB28" t="s">
        <v>347</v>
      </c>
      <c r="EU28" s="10">
        <v>45536</v>
      </c>
      <c r="FE28" t="s">
        <v>280</v>
      </c>
      <c r="FQ28" s="11" t="s">
        <v>348</v>
      </c>
      <c r="FS28" s="12">
        <f>IFERROR(VLOOKUP(Jobs[[#This Row],[State]],JobState[],2,FALSE),0)</f>
        <v>1</v>
      </c>
      <c r="FT28" s="12">
        <f>IFERROR(Jobs[[#This Row],[Actual Amount]]/Jobs[[#This Row],[Budget Amount]],0)</f>
        <v>9.1199999999999992</v>
      </c>
    </row>
    <row r="29" spans="1:176" ht="15.6" x14ac:dyDescent="0.3">
      <c r="A29" t="s">
        <v>249</v>
      </c>
      <c r="B29" t="s">
        <v>256</v>
      </c>
      <c r="C29" t="s">
        <v>311</v>
      </c>
      <c r="D29" t="s">
        <v>312</v>
      </c>
      <c r="E29" t="s">
        <v>187</v>
      </c>
      <c r="F29" s="9">
        <v>500</v>
      </c>
      <c r="G29" s="9">
        <v>320</v>
      </c>
      <c r="H29" s="9">
        <f>Jobs[[#This Row],[Budget Amount]]-Jobs[[#This Row],[Actual Amount]]</f>
        <v>180</v>
      </c>
      <c r="I29" s="10">
        <v>45565</v>
      </c>
      <c r="K29" s="9">
        <v>320</v>
      </c>
      <c r="L29" s="9">
        <v>1</v>
      </c>
      <c r="M29" t="s">
        <v>253</v>
      </c>
      <c r="N29" t="s">
        <v>297</v>
      </c>
      <c r="O29" s="9">
        <v>0</v>
      </c>
      <c r="Q29" t="s">
        <v>212</v>
      </c>
      <c r="R29" t="s">
        <v>195</v>
      </c>
      <c r="S29" t="s">
        <v>197</v>
      </c>
      <c r="T29" t="s">
        <v>191</v>
      </c>
      <c r="U29" s="10">
        <v>45468.095523587966</v>
      </c>
      <c r="V29" t="s">
        <v>195</v>
      </c>
      <c r="X29" t="s">
        <v>349</v>
      </c>
      <c r="Z29" t="s">
        <v>197</v>
      </c>
      <c r="AE29" t="s">
        <v>300</v>
      </c>
      <c r="AU29" t="s">
        <v>191</v>
      </c>
      <c r="AZ29" t="s">
        <v>256</v>
      </c>
      <c r="BN29" t="s">
        <v>196</v>
      </c>
      <c r="CA29" s="10">
        <v>45474</v>
      </c>
      <c r="CG29" t="s">
        <v>256</v>
      </c>
      <c r="CL29" s="9">
        <f>Jobs[[#This Row],[Budget Hours]]-Jobs[[#This Row],[Actual Hours]]</f>
        <v>-1</v>
      </c>
      <c r="CO29" t="s">
        <v>205</v>
      </c>
      <c r="CR29" s="9">
        <v>0</v>
      </c>
      <c r="CU29" s="9">
        <v>0</v>
      </c>
      <c r="FQ29" s="11" t="s">
        <v>350</v>
      </c>
      <c r="FR29" s="11" t="s">
        <v>351</v>
      </c>
      <c r="FS29" s="12">
        <f>IFERROR(VLOOKUP(Jobs[[#This Row],[State]],JobState[],2,FALSE),0)</f>
        <v>1</v>
      </c>
      <c r="FT29" s="12">
        <f>IFERROR(Jobs[[#This Row],[Actual Amount]]/Jobs[[#This Row],[Budget Amount]],0)</f>
        <v>0.64</v>
      </c>
    </row>
    <row r="30" spans="1:176" ht="15.6" x14ac:dyDescent="0.3">
      <c r="A30" t="s">
        <v>183</v>
      </c>
      <c r="B30" t="s">
        <v>297</v>
      </c>
      <c r="C30" t="s">
        <v>311</v>
      </c>
      <c r="D30" t="s">
        <v>312</v>
      </c>
      <c r="E30" t="s">
        <v>187</v>
      </c>
      <c r="F30" s="9">
        <v>500</v>
      </c>
      <c r="G30" s="9">
        <v>960</v>
      </c>
      <c r="H30" s="9">
        <f>Jobs[[#This Row],[Budget Amount]]-Jobs[[#This Row],[Actual Amount]]</f>
        <v>-460</v>
      </c>
      <c r="I30" s="10">
        <v>45565</v>
      </c>
      <c r="K30" s="9">
        <v>960</v>
      </c>
      <c r="L30" s="9">
        <v>3</v>
      </c>
      <c r="M30" t="s">
        <v>253</v>
      </c>
      <c r="N30" t="s">
        <v>188</v>
      </c>
      <c r="O30" s="9">
        <v>11</v>
      </c>
      <c r="Q30" t="s">
        <v>212</v>
      </c>
      <c r="R30" t="s">
        <v>195</v>
      </c>
      <c r="S30" t="s">
        <v>197</v>
      </c>
      <c r="T30" t="s">
        <v>197</v>
      </c>
      <c r="U30" s="10">
        <v>45468.095521481482</v>
      </c>
      <c r="V30" t="s">
        <v>195</v>
      </c>
      <c r="X30" t="s">
        <v>352</v>
      </c>
      <c r="Z30" t="s">
        <v>197</v>
      </c>
      <c r="AE30" t="s">
        <v>300</v>
      </c>
      <c r="AU30" t="s">
        <v>197</v>
      </c>
      <c r="AZ30" t="s">
        <v>297</v>
      </c>
      <c r="BN30" t="s">
        <v>196</v>
      </c>
      <c r="CA30" s="10">
        <v>45474</v>
      </c>
      <c r="CG30" t="s">
        <v>297</v>
      </c>
      <c r="CL30" s="9">
        <f>Jobs[[#This Row],[Budget Hours]]-Jobs[[#This Row],[Actual Hours]]</f>
        <v>8</v>
      </c>
      <c r="CR30" s="9">
        <v>0</v>
      </c>
      <c r="CU30" s="9">
        <v>0</v>
      </c>
      <c r="CX30" t="s">
        <v>196</v>
      </c>
      <c r="CY30" t="s">
        <v>196</v>
      </c>
      <c r="FQ30" s="11" t="s">
        <v>351</v>
      </c>
      <c r="FS30" s="12">
        <f>IFERROR(VLOOKUP(Jobs[[#This Row],[State]],JobState[],2,FALSE),0)</f>
        <v>1</v>
      </c>
      <c r="FT30" s="12">
        <f>IFERROR(Jobs[[#This Row],[Actual Amount]]/Jobs[[#This Row],[Budget Amount]],0)</f>
        <v>1.92</v>
      </c>
    </row>
    <row r="31" spans="1:176" ht="15.6" x14ac:dyDescent="0.3">
      <c r="A31" t="s">
        <v>249</v>
      </c>
      <c r="B31" t="s">
        <v>353</v>
      </c>
      <c r="C31" t="s">
        <v>311</v>
      </c>
      <c r="D31" t="s">
        <v>469</v>
      </c>
      <c r="E31" t="s">
        <v>187</v>
      </c>
      <c r="F31" s="9">
        <v>600</v>
      </c>
      <c r="G31" s="9">
        <v>640</v>
      </c>
      <c r="H31" s="9">
        <f>Jobs[[#This Row],[Budget Amount]]-Jobs[[#This Row],[Actual Amount]]</f>
        <v>-40</v>
      </c>
      <c r="I31" s="10">
        <v>45565</v>
      </c>
      <c r="K31" s="9">
        <v>640</v>
      </c>
      <c r="L31" s="9">
        <v>2</v>
      </c>
      <c r="M31" t="s">
        <v>253</v>
      </c>
      <c r="N31" t="s">
        <v>297</v>
      </c>
      <c r="O31" s="9">
        <v>1</v>
      </c>
      <c r="R31" t="s">
        <v>194</v>
      </c>
      <c r="S31" t="s">
        <v>216</v>
      </c>
      <c r="T31" t="s">
        <v>197</v>
      </c>
      <c r="U31" s="10">
        <v>45468.098172627317</v>
      </c>
      <c r="V31" t="s">
        <v>195</v>
      </c>
      <c r="X31" t="s">
        <v>354</v>
      </c>
      <c r="Z31" t="s">
        <v>197</v>
      </c>
      <c r="AP31" t="s">
        <v>265</v>
      </c>
      <c r="AU31" t="s">
        <v>191</v>
      </c>
      <c r="AZ31" t="s">
        <v>353</v>
      </c>
      <c r="BN31" t="s">
        <v>196</v>
      </c>
      <c r="CA31" s="10">
        <v>45474</v>
      </c>
      <c r="CG31" t="s">
        <v>355</v>
      </c>
      <c r="CL31" s="9">
        <f>Jobs[[#This Row],[Budget Hours]]-Jobs[[#This Row],[Actual Hours]]</f>
        <v>-1</v>
      </c>
      <c r="CR31" s="9">
        <v>0</v>
      </c>
      <c r="CU31" s="9">
        <v>0</v>
      </c>
      <c r="FQ31" s="11" t="s">
        <v>356</v>
      </c>
      <c r="FR31" s="11" t="s">
        <v>357</v>
      </c>
      <c r="FS31" s="12">
        <f>IFERROR(VLOOKUP(Jobs[[#This Row],[State]],JobState[],2,FALSE),0)</f>
        <v>1</v>
      </c>
      <c r="FT31" s="12">
        <f>IFERROR(Jobs[[#This Row],[Actual Amount]]/Jobs[[#This Row],[Budget Amount]],0)</f>
        <v>1.0666666666666667</v>
      </c>
    </row>
    <row r="32" spans="1:176" ht="15.6" x14ac:dyDescent="0.3">
      <c r="A32" t="s">
        <v>183</v>
      </c>
      <c r="B32" t="s">
        <v>358</v>
      </c>
      <c r="C32" t="s">
        <v>251</v>
      </c>
      <c r="D32" t="s">
        <v>252</v>
      </c>
      <c r="E32" t="s">
        <v>187</v>
      </c>
      <c r="F32" s="9">
        <v>500</v>
      </c>
      <c r="G32" s="9">
        <v>3780</v>
      </c>
      <c r="H32" s="9">
        <f>Jobs[[#This Row],[Budget Amount]]-Jobs[[#This Row],[Actual Amount]]</f>
        <v>-3280</v>
      </c>
      <c r="I32" s="10">
        <v>45808</v>
      </c>
      <c r="K32" s="9">
        <v>1000</v>
      </c>
      <c r="L32" s="9">
        <v>10.5</v>
      </c>
      <c r="M32" t="s">
        <v>253</v>
      </c>
      <c r="N32" t="s">
        <v>188</v>
      </c>
      <c r="O32" s="9">
        <v>2</v>
      </c>
      <c r="Q32" t="s">
        <v>212</v>
      </c>
      <c r="R32" t="s">
        <v>216</v>
      </c>
      <c r="S32" t="s">
        <v>254</v>
      </c>
      <c r="T32" t="s">
        <v>254</v>
      </c>
      <c r="U32" s="10">
        <v>45756.189010185182</v>
      </c>
      <c r="V32" t="s">
        <v>216</v>
      </c>
      <c r="X32" t="s">
        <v>359</v>
      </c>
      <c r="Z32" t="s">
        <v>254</v>
      </c>
      <c r="AG32" t="s">
        <v>360</v>
      </c>
      <c r="AN32" t="s">
        <v>278</v>
      </c>
      <c r="AU32" t="s">
        <v>191</v>
      </c>
      <c r="AZ32" t="s">
        <v>358</v>
      </c>
      <c r="BN32" t="s">
        <v>196</v>
      </c>
      <c r="CA32" s="10">
        <v>45756</v>
      </c>
      <c r="CG32" t="s">
        <v>361</v>
      </c>
      <c r="CL32" s="9">
        <f>Jobs[[#This Row],[Budget Hours]]-Jobs[[#This Row],[Actual Hours]]</f>
        <v>-8.5</v>
      </c>
      <c r="CR32" s="9">
        <v>180</v>
      </c>
      <c r="CU32" s="9">
        <v>-2600</v>
      </c>
      <c r="FQ32" s="11" t="s">
        <v>362</v>
      </c>
      <c r="FS32" s="12">
        <f>IFERROR(VLOOKUP(Jobs[[#This Row],[State]],JobState[],2,FALSE),0)</f>
        <v>1</v>
      </c>
      <c r="FT32" s="12">
        <f>IFERROR(Jobs[[#This Row],[Actual Amount]]/Jobs[[#This Row],[Budget Amount]],0)</f>
        <v>7.56</v>
      </c>
    </row>
    <row r="33" spans="1:176" ht="15.6" x14ac:dyDescent="0.3">
      <c r="A33" t="s">
        <v>183</v>
      </c>
      <c r="B33" t="s">
        <v>363</v>
      </c>
      <c r="D33" t="s">
        <v>364</v>
      </c>
      <c r="E33" t="s">
        <v>187</v>
      </c>
      <c r="F33" s="9">
        <v>300</v>
      </c>
      <c r="G33" s="9">
        <v>350</v>
      </c>
      <c r="H33" s="9">
        <f>Jobs[[#This Row],[Budget Amount]]-Jobs[[#This Row],[Actual Amount]]</f>
        <v>-50</v>
      </c>
      <c r="I33" s="10">
        <v>45711</v>
      </c>
      <c r="K33" s="9">
        <v>350</v>
      </c>
      <c r="L33" s="9">
        <v>0</v>
      </c>
      <c r="M33" t="s">
        <v>253</v>
      </c>
      <c r="N33" t="s">
        <v>188</v>
      </c>
      <c r="O33" s="9">
        <v>0</v>
      </c>
      <c r="Q33" t="s">
        <v>212</v>
      </c>
      <c r="R33" t="s">
        <v>210</v>
      </c>
      <c r="S33" t="s">
        <v>190</v>
      </c>
      <c r="T33" t="s">
        <v>191</v>
      </c>
      <c r="U33" s="10">
        <v>45691.351043368057</v>
      </c>
      <c r="V33" t="s">
        <v>210</v>
      </c>
      <c r="X33" t="s">
        <v>365</v>
      </c>
      <c r="Z33" t="s">
        <v>190</v>
      </c>
      <c r="AU33" t="s">
        <v>191</v>
      </c>
      <c r="AZ33" t="s">
        <v>363</v>
      </c>
      <c r="BN33" t="s">
        <v>196</v>
      </c>
      <c r="CA33" s="10">
        <v>45691</v>
      </c>
      <c r="CG33" t="s">
        <v>366</v>
      </c>
      <c r="CL33" s="9">
        <f>Jobs[[#This Row],[Budget Hours]]-Jobs[[#This Row],[Actual Hours]]</f>
        <v>0</v>
      </c>
      <c r="CR33" s="9">
        <v>0</v>
      </c>
      <c r="CU33" s="9">
        <v>0</v>
      </c>
      <c r="FQ33" s="11" t="s">
        <v>367</v>
      </c>
      <c r="FS33" s="12">
        <f>IFERROR(VLOOKUP(Jobs[[#This Row],[State]],JobState[],2,FALSE),0)</f>
        <v>1</v>
      </c>
      <c r="FT33" s="12">
        <f>IFERROR(Jobs[[#This Row],[Actual Amount]]/Jobs[[#This Row],[Budget Amount]],0)</f>
        <v>1.1666666666666667</v>
      </c>
    </row>
    <row r="34" spans="1:176" ht="15.6" x14ac:dyDescent="0.3">
      <c r="A34" t="s">
        <v>239</v>
      </c>
      <c r="B34" t="s">
        <v>368</v>
      </c>
      <c r="D34" t="s">
        <v>369</v>
      </c>
      <c r="E34" t="s">
        <v>187</v>
      </c>
      <c r="F34" s="9">
        <v>2500</v>
      </c>
      <c r="G34" s="9">
        <v>2400</v>
      </c>
      <c r="H34" s="9">
        <f>Jobs[[#This Row],[Budget Amount]]-Jobs[[#This Row],[Actual Amount]]</f>
        <v>100</v>
      </c>
      <c r="I34" s="10">
        <v>45687</v>
      </c>
      <c r="K34" s="9">
        <v>600</v>
      </c>
      <c r="L34" s="9">
        <v>6.666666666666667</v>
      </c>
      <c r="M34" t="s">
        <v>253</v>
      </c>
      <c r="N34" t="s">
        <v>188</v>
      </c>
      <c r="O34" s="9">
        <v>0</v>
      </c>
      <c r="R34" t="s">
        <v>370</v>
      </c>
      <c r="S34" t="s">
        <v>370</v>
      </c>
      <c r="T34" t="s">
        <v>370</v>
      </c>
      <c r="U34" s="10">
        <v>45687.096773078702</v>
      </c>
      <c r="V34" t="s">
        <v>370</v>
      </c>
      <c r="X34" t="s">
        <v>371</v>
      </c>
      <c r="Z34" t="s">
        <v>370</v>
      </c>
      <c r="AU34" t="s">
        <v>191</v>
      </c>
      <c r="AZ34" t="s">
        <v>368</v>
      </c>
      <c r="BN34" t="s">
        <v>196</v>
      </c>
      <c r="CA34" s="10">
        <v>45687</v>
      </c>
      <c r="CG34" t="s">
        <v>368</v>
      </c>
      <c r="CL34" s="9">
        <f>Jobs[[#This Row],[Budget Hours]]-Jobs[[#This Row],[Actual Hours]]</f>
        <v>-6.666666666666667</v>
      </c>
      <c r="CR34" s="9">
        <v>1800</v>
      </c>
      <c r="CU34" s="9">
        <v>0</v>
      </c>
      <c r="FQ34" s="11" t="s">
        <v>372</v>
      </c>
      <c r="FS34" s="12">
        <f>IFERROR(VLOOKUP(Jobs[[#This Row],[State]],JobState[],2,FALSE),0)</f>
        <v>1</v>
      </c>
      <c r="FT34" s="12">
        <f>IFERROR(Jobs[[#This Row],[Actual Amount]]/Jobs[[#This Row],[Budget Amount]],0)</f>
        <v>0.96</v>
      </c>
    </row>
    <row r="35" spans="1:176" ht="15.6" x14ac:dyDescent="0.3">
      <c r="A35" t="s">
        <v>249</v>
      </c>
      <c r="B35" t="s">
        <v>466</v>
      </c>
      <c r="D35" t="s">
        <v>369</v>
      </c>
      <c r="E35" t="s">
        <v>187</v>
      </c>
      <c r="F35" s="9">
        <v>2000</v>
      </c>
      <c r="G35" s="9">
        <v>2400</v>
      </c>
      <c r="H35" s="9">
        <f>Jobs[[#This Row],[Budget Amount]]-Jobs[[#This Row],[Actual Amount]]</f>
        <v>-400</v>
      </c>
      <c r="I35" s="10">
        <v>45687</v>
      </c>
      <c r="K35" s="9">
        <v>600</v>
      </c>
      <c r="L35" s="9">
        <v>6.666666666666667</v>
      </c>
      <c r="M35" t="s">
        <v>253</v>
      </c>
      <c r="N35" t="s">
        <v>368</v>
      </c>
      <c r="O35" s="9">
        <v>0</v>
      </c>
      <c r="R35" t="s">
        <v>370</v>
      </c>
      <c r="S35" t="s">
        <v>370</v>
      </c>
      <c r="T35" t="s">
        <v>370</v>
      </c>
      <c r="U35" s="10">
        <v>45687.09725136574</v>
      </c>
      <c r="V35" t="s">
        <v>370</v>
      </c>
      <c r="X35" t="s">
        <v>373</v>
      </c>
      <c r="Z35" t="s">
        <v>370</v>
      </c>
      <c r="AU35" t="s">
        <v>191</v>
      </c>
      <c r="AZ35" t="s">
        <v>466</v>
      </c>
      <c r="BN35" t="s">
        <v>196</v>
      </c>
      <c r="CA35" s="10">
        <v>45687</v>
      </c>
      <c r="CG35" t="s">
        <v>464</v>
      </c>
      <c r="CL35" s="9">
        <f>Jobs[[#This Row],[Budget Hours]]-Jobs[[#This Row],[Actual Hours]]</f>
        <v>-6.666666666666667</v>
      </c>
      <c r="CR35" s="9">
        <v>1800</v>
      </c>
      <c r="CU35" s="9">
        <v>0</v>
      </c>
      <c r="FQ35" s="11" t="s">
        <v>374</v>
      </c>
      <c r="FR35" s="11" t="s">
        <v>372</v>
      </c>
      <c r="FS35" s="12">
        <f>IFERROR(VLOOKUP(Jobs[[#This Row],[State]],JobState[],2,FALSE),0)</f>
        <v>1</v>
      </c>
      <c r="FT35" s="12">
        <f>IFERROR(Jobs[[#This Row],[Actual Amount]]/Jobs[[#This Row],[Budget Amount]],0)</f>
        <v>1.2</v>
      </c>
    </row>
    <row r="36" spans="1:176" ht="15.6" x14ac:dyDescent="0.3">
      <c r="A36" t="s">
        <v>183</v>
      </c>
      <c r="B36" t="s">
        <v>467</v>
      </c>
      <c r="C36" t="s">
        <v>375</v>
      </c>
      <c r="D36" t="s">
        <v>376</v>
      </c>
      <c r="E36" t="s">
        <v>187</v>
      </c>
      <c r="F36" s="9">
        <v>300</v>
      </c>
      <c r="G36" s="9">
        <v>350</v>
      </c>
      <c r="H36" s="9">
        <f>Jobs[[#This Row],[Budget Amount]]-Jobs[[#This Row],[Actual Amount]]</f>
        <v>-50</v>
      </c>
      <c r="I36" s="10">
        <v>45386</v>
      </c>
      <c r="K36" s="9">
        <v>350</v>
      </c>
      <c r="L36" s="9">
        <v>1</v>
      </c>
      <c r="M36" t="s">
        <v>253</v>
      </c>
      <c r="N36" t="s">
        <v>188</v>
      </c>
      <c r="O36" s="9">
        <v>0</v>
      </c>
      <c r="R36" t="s">
        <v>188</v>
      </c>
      <c r="S36" t="s">
        <v>231</v>
      </c>
      <c r="T36" t="s">
        <v>191</v>
      </c>
      <c r="U36" s="10">
        <v>45386.063416180557</v>
      </c>
      <c r="V36" t="s">
        <v>370</v>
      </c>
      <c r="X36" t="s">
        <v>377</v>
      </c>
      <c r="Z36" t="s">
        <v>370</v>
      </c>
      <c r="AU36" t="s">
        <v>370</v>
      </c>
      <c r="AZ36" t="s">
        <v>467</v>
      </c>
      <c r="BN36" t="s">
        <v>196</v>
      </c>
      <c r="CA36" s="10">
        <v>45386</v>
      </c>
      <c r="CG36" t="s">
        <v>266</v>
      </c>
      <c r="CL36" s="9">
        <f>Jobs[[#This Row],[Budget Hours]]-Jobs[[#This Row],[Actual Hours]]</f>
        <v>-1</v>
      </c>
      <c r="CR36" s="9">
        <v>0</v>
      </c>
      <c r="CU36" s="9">
        <v>0</v>
      </c>
      <c r="CX36" t="s">
        <v>196</v>
      </c>
      <c r="CY36" t="s">
        <v>196</v>
      </c>
      <c r="FQ36" s="11" t="s">
        <v>378</v>
      </c>
      <c r="FS36" s="12">
        <f>IFERROR(VLOOKUP(Jobs[[#This Row],[State]],JobState[],2,FALSE),0)</f>
        <v>1</v>
      </c>
      <c r="FT36" s="12">
        <f>IFERROR(Jobs[[#This Row],[Actual Amount]]/Jobs[[#This Row],[Budget Amount]],0)</f>
        <v>1.1666666666666667</v>
      </c>
    </row>
    <row r="37" spans="1:176" ht="15.6" x14ac:dyDescent="0.3">
      <c r="A37" t="s">
        <v>249</v>
      </c>
      <c r="B37" t="s">
        <v>279</v>
      </c>
      <c r="C37" t="s">
        <v>375</v>
      </c>
      <c r="D37" t="s">
        <v>376</v>
      </c>
      <c r="E37" t="s">
        <v>187</v>
      </c>
      <c r="F37" s="9">
        <v>400</v>
      </c>
      <c r="G37" s="9">
        <v>350</v>
      </c>
      <c r="H37" s="9">
        <f>Jobs[[#This Row],[Budget Amount]]-Jobs[[#This Row],[Actual Amount]]</f>
        <v>50</v>
      </c>
      <c r="I37" s="10">
        <v>45386</v>
      </c>
      <c r="K37" s="9">
        <v>350</v>
      </c>
      <c r="L37" s="9">
        <v>1</v>
      </c>
      <c r="M37" t="s">
        <v>253</v>
      </c>
      <c r="N37" t="s">
        <v>467</v>
      </c>
      <c r="O37" s="9">
        <v>0</v>
      </c>
      <c r="Q37" t="s">
        <v>212</v>
      </c>
      <c r="R37" t="s">
        <v>188</v>
      </c>
      <c r="S37" t="s">
        <v>231</v>
      </c>
      <c r="T37" t="s">
        <v>191</v>
      </c>
      <c r="U37" s="10">
        <v>45386.063444918982</v>
      </c>
      <c r="V37" t="s">
        <v>216</v>
      </c>
      <c r="X37" t="s">
        <v>379</v>
      </c>
      <c r="Z37" t="s">
        <v>210</v>
      </c>
      <c r="AU37" t="s">
        <v>191</v>
      </c>
      <c r="AZ37" t="s">
        <v>279</v>
      </c>
      <c r="BN37" t="s">
        <v>196</v>
      </c>
      <c r="CA37" s="10">
        <v>45386</v>
      </c>
      <c r="CG37" t="s">
        <v>188</v>
      </c>
      <c r="CL37" s="9">
        <f>Jobs[[#This Row],[Budget Hours]]-Jobs[[#This Row],[Actual Hours]]</f>
        <v>-1</v>
      </c>
      <c r="CR37" s="9">
        <v>0</v>
      </c>
      <c r="CU37" s="9">
        <v>0</v>
      </c>
      <c r="FQ37" s="11" t="s">
        <v>380</v>
      </c>
      <c r="FR37" s="11" t="s">
        <v>378</v>
      </c>
      <c r="FS37" s="12">
        <f>IFERROR(VLOOKUP(Jobs[[#This Row],[State]],JobState[],2,FALSE),0)</f>
        <v>1</v>
      </c>
      <c r="FT37" s="12">
        <f>IFERROR(Jobs[[#This Row],[Actual Amount]]/Jobs[[#This Row],[Budget Amount]],0)</f>
        <v>0.875</v>
      </c>
    </row>
    <row r="38" spans="1:176" ht="15.6" x14ac:dyDescent="0.3">
      <c r="A38" t="s">
        <v>249</v>
      </c>
      <c r="B38" t="s">
        <v>381</v>
      </c>
      <c r="C38" t="s">
        <v>382</v>
      </c>
      <c r="D38" t="s">
        <v>383</v>
      </c>
      <c r="E38" t="s">
        <v>187</v>
      </c>
      <c r="F38" s="9">
        <v>1000</v>
      </c>
      <c r="G38" s="9">
        <v>1200</v>
      </c>
      <c r="H38" s="9">
        <f>Jobs[[#This Row],[Budget Amount]]-Jobs[[#This Row],[Actual Amount]]</f>
        <v>-200</v>
      </c>
      <c r="I38" s="10">
        <v>45516</v>
      </c>
      <c r="K38" s="9">
        <v>1200</v>
      </c>
      <c r="L38" s="9">
        <v>6</v>
      </c>
      <c r="M38" t="s">
        <v>253</v>
      </c>
      <c r="N38" t="s">
        <v>384</v>
      </c>
      <c r="O38" s="9">
        <v>0</v>
      </c>
      <c r="Q38" t="s">
        <v>212</v>
      </c>
      <c r="R38" t="s">
        <v>194</v>
      </c>
      <c r="S38" t="s">
        <v>385</v>
      </c>
      <c r="T38" t="s">
        <v>191</v>
      </c>
      <c r="U38" s="10">
        <v>45515.943411759261</v>
      </c>
      <c r="V38" t="s">
        <v>214</v>
      </c>
      <c r="X38" t="s">
        <v>386</v>
      </c>
      <c r="Z38" t="s">
        <v>299</v>
      </c>
      <c r="AG38"/>
      <c r="AN38" t="s">
        <v>319</v>
      </c>
      <c r="AU38" t="s">
        <v>191</v>
      </c>
      <c r="AZ38" t="s">
        <v>381</v>
      </c>
      <c r="BN38" t="s">
        <v>196</v>
      </c>
      <c r="CA38" s="10">
        <v>45516</v>
      </c>
      <c r="CG38" t="s">
        <v>309</v>
      </c>
      <c r="CL38" s="9">
        <f>Jobs[[#This Row],[Budget Hours]]-Jobs[[#This Row],[Actual Hours]]</f>
        <v>-6</v>
      </c>
      <c r="CO38" t="s">
        <v>205</v>
      </c>
      <c r="CR38" s="9">
        <v>0</v>
      </c>
      <c r="CU38" s="9">
        <v>0</v>
      </c>
      <c r="FE38" t="s">
        <v>280</v>
      </c>
      <c r="FQ38" s="11" t="s">
        <v>387</v>
      </c>
      <c r="FR38" s="11" t="s">
        <v>388</v>
      </c>
      <c r="FS38" s="12">
        <f>IFERROR(VLOOKUP(Jobs[[#This Row],[State]],JobState[],2,FALSE),0)</f>
        <v>1</v>
      </c>
      <c r="FT38" s="12">
        <f>IFERROR(Jobs[[#This Row],[Actual Amount]]/Jobs[[#This Row],[Budget Amount]],0)</f>
        <v>1.2</v>
      </c>
    </row>
    <row r="39" spans="1:176" ht="15.6" x14ac:dyDescent="0.3">
      <c r="A39" t="s">
        <v>183</v>
      </c>
      <c r="B39" t="s">
        <v>463</v>
      </c>
      <c r="C39" t="s">
        <v>185</v>
      </c>
      <c r="D39" t="s">
        <v>186</v>
      </c>
      <c r="E39" t="s">
        <v>187</v>
      </c>
      <c r="F39" s="9">
        <v>4500</v>
      </c>
      <c r="G39" s="9">
        <v>4303.33</v>
      </c>
      <c r="H39" s="9">
        <f>Jobs[[#This Row],[Budget Amount]]-Jobs[[#This Row],[Actual Amount]]</f>
        <v>196.67000000000007</v>
      </c>
      <c r="I39" s="10">
        <v>45481</v>
      </c>
      <c r="K39" s="9">
        <v>1680</v>
      </c>
      <c r="L39" s="9">
        <v>21.833333333333332</v>
      </c>
      <c r="M39" t="s">
        <v>253</v>
      </c>
      <c r="N39" t="s">
        <v>188</v>
      </c>
      <c r="O39" s="9">
        <v>0</v>
      </c>
      <c r="Q39" t="s">
        <v>340</v>
      </c>
      <c r="R39" t="s">
        <v>189</v>
      </c>
      <c r="S39" t="s">
        <v>190</v>
      </c>
      <c r="T39" t="s">
        <v>189</v>
      </c>
      <c r="U39" s="10">
        <v>45481.205900370369</v>
      </c>
      <c r="V39" t="s">
        <v>189</v>
      </c>
      <c r="X39" t="s">
        <v>389</v>
      </c>
      <c r="Z39" t="s">
        <v>188</v>
      </c>
      <c r="AU39" t="s">
        <v>191</v>
      </c>
      <c r="AZ39" t="s">
        <v>463</v>
      </c>
      <c r="BN39" t="s">
        <v>196</v>
      </c>
      <c r="CA39" s="10">
        <v>45481</v>
      </c>
      <c r="CE39" t="s">
        <v>201</v>
      </c>
      <c r="CG39" t="s">
        <v>390</v>
      </c>
      <c r="CL39" s="9">
        <f>Jobs[[#This Row],[Budget Hours]]-Jobs[[#This Row],[Actual Hours]]</f>
        <v>-21.833333333333332</v>
      </c>
      <c r="CR39" s="9">
        <v>2623.33</v>
      </c>
      <c r="CU39" s="9">
        <v>0</v>
      </c>
      <c r="FQ39" s="11" t="s">
        <v>391</v>
      </c>
      <c r="FS39" s="12">
        <f>IFERROR(VLOOKUP(Jobs[[#This Row],[State]],JobState[],2,FALSE),0)</f>
        <v>1</v>
      </c>
      <c r="FT39" s="12">
        <f>IFERROR(Jobs[[#This Row],[Actual Amount]]/Jobs[[#This Row],[Budget Amount]],0)</f>
        <v>0.95629555555555557</v>
      </c>
    </row>
    <row r="40" spans="1:176" ht="15.6" x14ac:dyDescent="0.3">
      <c r="A40" t="s">
        <v>249</v>
      </c>
      <c r="B40" t="s">
        <v>464</v>
      </c>
      <c r="C40" t="s">
        <v>375</v>
      </c>
      <c r="D40" t="s">
        <v>376</v>
      </c>
      <c r="E40" t="s">
        <v>187</v>
      </c>
      <c r="F40" s="9">
        <v>2000</v>
      </c>
      <c r="G40" s="9">
        <v>1750</v>
      </c>
      <c r="H40" s="9">
        <f>Jobs[[#This Row],[Budget Amount]]-Jobs[[#This Row],[Actual Amount]]</f>
        <v>250</v>
      </c>
      <c r="I40" s="10">
        <v>45427</v>
      </c>
      <c r="K40" s="9">
        <v>1750</v>
      </c>
      <c r="L40" s="9">
        <v>5</v>
      </c>
      <c r="M40" t="s">
        <v>253</v>
      </c>
      <c r="N40" t="s">
        <v>468</v>
      </c>
      <c r="O40" s="9">
        <v>0</v>
      </c>
      <c r="R40" t="s">
        <v>188</v>
      </c>
      <c r="S40" t="s">
        <v>231</v>
      </c>
      <c r="T40" t="s">
        <v>370</v>
      </c>
      <c r="U40" s="10">
        <v>45426.901236400467</v>
      </c>
      <c r="V40" t="s">
        <v>194</v>
      </c>
      <c r="X40" t="s">
        <v>392</v>
      </c>
      <c r="Z40" t="s">
        <v>299</v>
      </c>
      <c r="AU40" t="s">
        <v>191</v>
      </c>
      <c r="AZ40" t="s">
        <v>464</v>
      </c>
      <c r="BN40" t="s">
        <v>196</v>
      </c>
      <c r="CA40" s="10">
        <v>45427</v>
      </c>
      <c r="CG40" t="s">
        <v>142</v>
      </c>
      <c r="CL40" s="9">
        <f>Jobs[[#This Row],[Budget Hours]]-Jobs[[#This Row],[Actual Hours]]</f>
        <v>-5</v>
      </c>
      <c r="CR40" s="9">
        <v>0</v>
      </c>
      <c r="CU40" s="9">
        <v>0</v>
      </c>
      <c r="FQ40" s="11" t="s">
        <v>393</v>
      </c>
      <c r="FR40" s="11" t="s">
        <v>394</v>
      </c>
      <c r="FS40" s="12">
        <f>IFERROR(VLOOKUP(Jobs[[#This Row],[State]],JobState[],2,FALSE),0)</f>
        <v>1</v>
      </c>
      <c r="FT40" s="12">
        <f>IFERROR(Jobs[[#This Row],[Actual Amount]]/Jobs[[#This Row],[Budget Amount]],0)</f>
        <v>0.875</v>
      </c>
    </row>
    <row r="41" spans="1:176" ht="15.6" x14ac:dyDescent="0.3">
      <c r="A41" t="s">
        <v>183</v>
      </c>
      <c r="B41" t="s">
        <v>328</v>
      </c>
      <c r="D41" t="s">
        <v>395</v>
      </c>
      <c r="E41" t="s">
        <v>187</v>
      </c>
      <c r="F41" s="9">
        <v>300</v>
      </c>
      <c r="G41" s="9">
        <v>250</v>
      </c>
      <c r="H41" s="9">
        <f>Jobs[[#This Row],[Budget Amount]]-Jobs[[#This Row],[Actual Amount]]</f>
        <v>50</v>
      </c>
      <c r="I41" s="10">
        <v>45379</v>
      </c>
      <c r="K41" s="9">
        <v>200</v>
      </c>
      <c r="L41" s="9">
        <v>1</v>
      </c>
      <c r="M41" t="s">
        <v>253</v>
      </c>
      <c r="N41" t="s">
        <v>188</v>
      </c>
      <c r="O41" s="9">
        <v>0</v>
      </c>
      <c r="R41" t="s">
        <v>194</v>
      </c>
      <c r="S41" t="s">
        <v>216</v>
      </c>
      <c r="T41" t="s">
        <v>210</v>
      </c>
      <c r="U41" s="10">
        <v>45379.011686087964</v>
      </c>
      <c r="V41" t="s">
        <v>188</v>
      </c>
      <c r="X41" t="s">
        <v>396</v>
      </c>
      <c r="Z41" t="s">
        <v>188</v>
      </c>
      <c r="AP41" t="s">
        <v>265</v>
      </c>
      <c r="AU41" t="s">
        <v>191</v>
      </c>
      <c r="AZ41" t="s">
        <v>328</v>
      </c>
      <c r="BN41" t="s">
        <v>196</v>
      </c>
      <c r="CA41" s="10">
        <v>45379</v>
      </c>
      <c r="CG41" t="s">
        <v>220</v>
      </c>
      <c r="CL41" s="9">
        <f>Jobs[[#This Row],[Budget Hours]]-Jobs[[#This Row],[Actual Hours]]</f>
        <v>-1</v>
      </c>
      <c r="CR41" s="9">
        <v>0</v>
      </c>
      <c r="CU41" s="9">
        <v>-50</v>
      </c>
      <c r="CX41" t="s">
        <v>196</v>
      </c>
      <c r="CY41" t="s">
        <v>196</v>
      </c>
      <c r="FQ41" s="11" t="s">
        <v>397</v>
      </c>
      <c r="FS41" s="12">
        <f>IFERROR(VLOOKUP(Jobs[[#This Row],[State]],JobState[],2,FALSE),0)</f>
        <v>1</v>
      </c>
      <c r="FT41" s="12">
        <f>IFERROR(Jobs[[#This Row],[Actual Amount]]/Jobs[[#This Row],[Budget Amount]],0)</f>
        <v>0.83333333333333337</v>
      </c>
    </row>
    <row r="42" spans="1:176" ht="15.6" x14ac:dyDescent="0.3">
      <c r="A42" t="s">
        <v>183</v>
      </c>
      <c r="B42" t="s">
        <v>328</v>
      </c>
      <c r="C42" t="s">
        <v>398</v>
      </c>
      <c r="D42" t="s">
        <v>398</v>
      </c>
      <c r="E42" t="s">
        <v>187</v>
      </c>
      <c r="F42" s="9">
        <v>0</v>
      </c>
      <c r="G42" s="9">
        <v>0</v>
      </c>
      <c r="H42" s="9">
        <f>Jobs[[#This Row],[Budget Amount]]-Jobs[[#This Row],[Actual Amount]]</f>
        <v>0</v>
      </c>
      <c r="I42" s="10">
        <v>45387</v>
      </c>
      <c r="K42" s="9">
        <v>8500</v>
      </c>
      <c r="L42" s="9">
        <v>0</v>
      </c>
      <c r="M42" t="s">
        <v>253</v>
      </c>
      <c r="N42" t="s">
        <v>188</v>
      </c>
      <c r="O42" s="9">
        <v>0</v>
      </c>
      <c r="Q42" t="s">
        <v>212</v>
      </c>
      <c r="R42" t="s">
        <v>188</v>
      </c>
      <c r="S42" t="s">
        <v>231</v>
      </c>
      <c r="T42" t="s">
        <v>213</v>
      </c>
      <c r="U42" s="10">
        <v>45387.075148148149</v>
      </c>
      <c r="V42" t="s">
        <v>314</v>
      </c>
      <c r="X42" t="s">
        <v>399</v>
      </c>
      <c r="Z42" t="s">
        <v>213</v>
      </c>
      <c r="AE42" t="s">
        <v>213</v>
      </c>
      <c r="AP42" t="s">
        <v>265</v>
      </c>
      <c r="AU42" t="s">
        <v>191</v>
      </c>
      <c r="AZ42" t="s">
        <v>328</v>
      </c>
      <c r="BN42" t="s">
        <v>196</v>
      </c>
      <c r="CA42" s="10">
        <v>45387</v>
      </c>
      <c r="CG42" t="s">
        <v>220</v>
      </c>
      <c r="CL42" s="9">
        <f>Jobs[[#This Row],[Budget Hours]]-Jobs[[#This Row],[Actual Hours]]</f>
        <v>0</v>
      </c>
      <c r="CR42" s="9">
        <v>-8500</v>
      </c>
      <c r="CU42" s="9">
        <v>0</v>
      </c>
      <c r="CX42" t="s">
        <v>196</v>
      </c>
      <c r="CY42" t="s">
        <v>196</v>
      </c>
      <c r="FQ42" s="11" t="s">
        <v>400</v>
      </c>
      <c r="FS42" s="12">
        <f>IFERROR(VLOOKUP(Jobs[[#This Row],[State]],JobState[],2,FALSE),0)</f>
        <v>1</v>
      </c>
      <c r="FT42" s="12">
        <f>IFERROR(Jobs[[#This Row],[Actual Amount]]/Jobs[[#This Row],[Budget Amount]],0)</f>
        <v>0</v>
      </c>
    </row>
    <row r="43" spans="1:176" ht="15.6" x14ac:dyDescent="0.3">
      <c r="A43" t="s">
        <v>183</v>
      </c>
      <c r="B43" t="s">
        <v>401</v>
      </c>
      <c r="C43" t="s">
        <v>209</v>
      </c>
      <c r="D43" t="s">
        <v>402</v>
      </c>
      <c r="E43" t="s">
        <v>187</v>
      </c>
      <c r="F43" s="9">
        <v>5000</v>
      </c>
      <c r="G43" s="9">
        <v>4600</v>
      </c>
      <c r="H43" s="9">
        <f>Jobs[[#This Row],[Budget Amount]]-Jobs[[#This Row],[Actual Amount]]</f>
        <v>400</v>
      </c>
      <c r="I43" s="10">
        <v>45239</v>
      </c>
      <c r="K43" s="9">
        <v>5000</v>
      </c>
      <c r="L43" s="9">
        <v>23</v>
      </c>
      <c r="M43" t="s">
        <v>253</v>
      </c>
      <c r="N43" t="s">
        <v>188</v>
      </c>
      <c r="O43" s="9">
        <v>13</v>
      </c>
      <c r="R43" t="s">
        <v>194</v>
      </c>
      <c r="S43" t="s">
        <v>216</v>
      </c>
      <c r="T43" t="s">
        <v>210</v>
      </c>
      <c r="U43" s="10">
        <v>45238.970207893515</v>
      </c>
      <c r="V43" t="s">
        <v>216</v>
      </c>
      <c r="X43" t="s">
        <v>403</v>
      </c>
      <c r="Z43" t="s">
        <v>221</v>
      </c>
      <c r="AG43" t="s">
        <v>404</v>
      </c>
      <c r="AP43" t="s">
        <v>265</v>
      </c>
      <c r="AU43" t="s">
        <v>191</v>
      </c>
      <c r="AZ43" t="s">
        <v>401</v>
      </c>
      <c r="BN43" t="s">
        <v>196</v>
      </c>
      <c r="BZ43" t="s">
        <v>210</v>
      </c>
      <c r="CA43" s="10">
        <v>45233</v>
      </c>
      <c r="CG43" t="s">
        <v>220</v>
      </c>
      <c r="CL43" s="9">
        <f>Jobs[[#This Row],[Budget Hours]]-Jobs[[#This Row],[Actual Hours]]</f>
        <v>-10</v>
      </c>
      <c r="CR43" s="9">
        <v>0</v>
      </c>
      <c r="CU43" s="9">
        <v>400</v>
      </c>
      <c r="CX43" t="s">
        <v>196</v>
      </c>
      <c r="CY43" t="s">
        <v>196</v>
      </c>
      <c r="FQ43" s="11" t="s">
        <v>405</v>
      </c>
      <c r="FS43" s="12">
        <f>IFERROR(VLOOKUP(Jobs[[#This Row],[State]],JobState[],2,FALSE),0)</f>
        <v>1</v>
      </c>
      <c r="FT43" s="12">
        <f>IFERROR(Jobs[[#This Row],[Actual Amount]]/Jobs[[#This Row],[Budget Amount]],0)</f>
        <v>0.92</v>
      </c>
    </row>
    <row r="44" spans="1:176" ht="15.6" x14ac:dyDescent="0.3">
      <c r="A44" t="s">
        <v>183</v>
      </c>
      <c r="B44" t="s">
        <v>406</v>
      </c>
      <c r="C44" t="s">
        <v>407</v>
      </c>
      <c r="D44" t="s">
        <v>408</v>
      </c>
      <c r="E44" t="s">
        <v>187</v>
      </c>
      <c r="F44" s="9">
        <v>350</v>
      </c>
      <c r="G44" s="9">
        <v>350</v>
      </c>
      <c r="H44" s="9">
        <f>Jobs[[#This Row],[Budget Amount]]-Jobs[[#This Row],[Actual Amount]]</f>
        <v>0</v>
      </c>
      <c r="I44" s="10">
        <v>45922</v>
      </c>
      <c r="K44" s="9">
        <v>350</v>
      </c>
      <c r="L44" s="9">
        <v>0</v>
      </c>
      <c r="M44" t="s">
        <v>253</v>
      </c>
      <c r="N44" t="s">
        <v>188</v>
      </c>
      <c r="O44" s="9">
        <v>0</v>
      </c>
      <c r="Q44" t="s">
        <v>212</v>
      </c>
      <c r="R44" t="s">
        <v>189</v>
      </c>
      <c r="S44" t="s">
        <v>190</v>
      </c>
      <c r="T44" t="s">
        <v>191</v>
      </c>
      <c r="U44" s="10">
        <v>45902.142625</v>
      </c>
      <c r="V44" t="s">
        <v>189</v>
      </c>
      <c r="X44" t="s">
        <v>409</v>
      </c>
      <c r="Z44" t="s">
        <v>190</v>
      </c>
      <c r="AU44" t="s">
        <v>191</v>
      </c>
      <c r="AZ44" t="s">
        <v>406</v>
      </c>
      <c r="BN44" t="s">
        <v>196</v>
      </c>
      <c r="CA44" s="10">
        <v>45902</v>
      </c>
      <c r="CG44" t="s">
        <v>366</v>
      </c>
      <c r="CL44" s="9">
        <f>Jobs[[#This Row],[Budget Hours]]-Jobs[[#This Row],[Actual Hours]]</f>
        <v>0</v>
      </c>
      <c r="CR44" s="9">
        <v>0</v>
      </c>
      <c r="CU44" s="9">
        <v>0</v>
      </c>
      <c r="FQ44" s="11" t="s">
        <v>410</v>
      </c>
      <c r="FS44" s="12">
        <f>IFERROR(VLOOKUP(Jobs[[#This Row],[State]],JobState[],2,FALSE),0)</f>
        <v>1</v>
      </c>
      <c r="FT44" s="12">
        <f>IFERROR(Jobs[[#This Row],[Actual Amount]]/Jobs[[#This Row],[Budget Amount]],0)</f>
        <v>1</v>
      </c>
    </row>
    <row r="45" spans="1:176" ht="15.6" x14ac:dyDescent="0.3">
      <c r="A45" t="s">
        <v>183</v>
      </c>
      <c r="B45" t="s">
        <v>406</v>
      </c>
      <c r="C45" t="s">
        <v>407</v>
      </c>
      <c r="D45" t="s">
        <v>408</v>
      </c>
      <c r="E45" t="s">
        <v>187</v>
      </c>
      <c r="F45" s="9">
        <v>350</v>
      </c>
      <c r="G45" s="9">
        <v>350</v>
      </c>
      <c r="H45" s="9">
        <f>Jobs[[#This Row],[Budget Amount]]-Jobs[[#This Row],[Actual Amount]]</f>
        <v>0</v>
      </c>
      <c r="I45" s="10">
        <v>45921</v>
      </c>
      <c r="K45" s="9">
        <v>350</v>
      </c>
      <c r="L45" s="9">
        <v>0</v>
      </c>
      <c r="M45" t="s">
        <v>253</v>
      </c>
      <c r="N45" t="s">
        <v>188</v>
      </c>
      <c r="O45" s="9">
        <v>0</v>
      </c>
      <c r="Q45" t="s">
        <v>212</v>
      </c>
      <c r="R45" t="s">
        <v>189</v>
      </c>
      <c r="S45" t="s">
        <v>190</v>
      </c>
      <c r="T45" t="s">
        <v>191</v>
      </c>
      <c r="U45" s="10">
        <v>45901.218571192127</v>
      </c>
      <c r="V45" t="s">
        <v>189</v>
      </c>
      <c r="X45" t="s">
        <v>411</v>
      </c>
      <c r="Z45" t="s">
        <v>190</v>
      </c>
      <c r="AU45" t="s">
        <v>191</v>
      </c>
      <c r="AZ45" t="s">
        <v>406</v>
      </c>
      <c r="BN45" t="s">
        <v>196</v>
      </c>
      <c r="CA45" s="10">
        <v>45901</v>
      </c>
      <c r="CG45" t="s">
        <v>366</v>
      </c>
      <c r="CL45" s="9">
        <f>Jobs[[#This Row],[Budget Hours]]-Jobs[[#This Row],[Actual Hours]]</f>
        <v>0</v>
      </c>
      <c r="CR45" s="9">
        <v>0</v>
      </c>
      <c r="CU45" s="9">
        <v>0</v>
      </c>
      <c r="FQ45" s="11" t="s">
        <v>412</v>
      </c>
      <c r="FS45" s="12">
        <f>IFERROR(VLOOKUP(Jobs[[#This Row],[State]],JobState[],2,FALSE),0)</f>
        <v>1</v>
      </c>
      <c r="FT45" s="12">
        <f>IFERROR(Jobs[[#This Row],[Actual Amount]]/Jobs[[#This Row],[Budget Amount]],0)</f>
        <v>1</v>
      </c>
    </row>
    <row r="46" spans="1:176" ht="15.6" x14ac:dyDescent="0.3">
      <c r="A46" t="s">
        <v>183</v>
      </c>
      <c r="B46" t="s">
        <v>406</v>
      </c>
      <c r="C46" t="s">
        <v>407</v>
      </c>
      <c r="D46" t="s">
        <v>408</v>
      </c>
      <c r="E46" t="s">
        <v>187</v>
      </c>
      <c r="F46" s="9">
        <v>350</v>
      </c>
      <c r="G46" s="9">
        <v>350</v>
      </c>
      <c r="H46" s="9">
        <f>Jobs[[#This Row],[Budget Amount]]-Jobs[[#This Row],[Actual Amount]]</f>
        <v>0</v>
      </c>
      <c r="I46" s="10">
        <v>45921</v>
      </c>
      <c r="K46" s="9">
        <v>350</v>
      </c>
      <c r="L46" s="9">
        <v>0</v>
      </c>
      <c r="M46" t="s">
        <v>253</v>
      </c>
      <c r="N46" t="s">
        <v>188</v>
      </c>
      <c r="O46" s="9">
        <v>0</v>
      </c>
      <c r="Q46" t="s">
        <v>212</v>
      </c>
      <c r="R46" t="s">
        <v>189</v>
      </c>
      <c r="S46" t="s">
        <v>190</v>
      </c>
      <c r="T46" t="s">
        <v>191</v>
      </c>
      <c r="U46" s="10">
        <v>45901.186629988428</v>
      </c>
      <c r="V46" t="s">
        <v>189</v>
      </c>
      <c r="X46" t="s">
        <v>413</v>
      </c>
      <c r="Z46" t="s">
        <v>190</v>
      </c>
      <c r="AU46" t="s">
        <v>191</v>
      </c>
      <c r="AZ46" t="s">
        <v>406</v>
      </c>
      <c r="BN46" t="s">
        <v>196</v>
      </c>
      <c r="CA46" s="10">
        <v>45901</v>
      </c>
      <c r="CG46" t="s">
        <v>366</v>
      </c>
      <c r="CL46" s="9">
        <f>Jobs[[#This Row],[Budget Hours]]-Jobs[[#This Row],[Actual Hours]]</f>
        <v>0</v>
      </c>
      <c r="CR46" s="9">
        <v>0</v>
      </c>
      <c r="CU46" s="9">
        <v>0</v>
      </c>
      <c r="FQ46" s="11" t="s">
        <v>414</v>
      </c>
      <c r="FS46" s="12">
        <f>IFERROR(VLOOKUP(Jobs[[#This Row],[State]],JobState[],2,FALSE),0)</f>
        <v>1</v>
      </c>
      <c r="FT46" s="12">
        <f>IFERROR(Jobs[[#This Row],[Actual Amount]]/Jobs[[#This Row],[Budget Amount]],0)</f>
        <v>1</v>
      </c>
    </row>
    <row r="47" spans="1:176" ht="15.6" x14ac:dyDescent="0.3">
      <c r="A47" t="s">
        <v>183</v>
      </c>
      <c r="B47" t="s">
        <v>406</v>
      </c>
      <c r="C47" t="s">
        <v>407</v>
      </c>
      <c r="D47" t="s">
        <v>408</v>
      </c>
      <c r="E47" t="s">
        <v>187</v>
      </c>
      <c r="F47" s="9">
        <v>350</v>
      </c>
      <c r="G47" s="9">
        <v>350</v>
      </c>
      <c r="H47" s="9">
        <f>Jobs[[#This Row],[Budget Amount]]-Jobs[[#This Row],[Actual Amount]]</f>
        <v>0</v>
      </c>
      <c r="I47" s="10">
        <v>45918</v>
      </c>
      <c r="K47" s="9">
        <v>350</v>
      </c>
      <c r="L47" s="9">
        <v>0</v>
      </c>
      <c r="M47" t="s">
        <v>253</v>
      </c>
      <c r="N47" t="s">
        <v>188</v>
      </c>
      <c r="O47" s="9">
        <v>0</v>
      </c>
      <c r="Q47" t="s">
        <v>212</v>
      </c>
      <c r="R47" t="s">
        <v>189</v>
      </c>
      <c r="S47" t="s">
        <v>190</v>
      </c>
      <c r="T47" t="s">
        <v>191</v>
      </c>
      <c r="U47" s="10">
        <v>45898.403942812503</v>
      </c>
      <c r="V47" t="s">
        <v>189</v>
      </c>
      <c r="X47" t="s">
        <v>415</v>
      </c>
      <c r="Z47" t="s">
        <v>190</v>
      </c>
      <c r="AU47" t="s">
        <v>191</v>
      </c>
      <c r="AZ47" t="s">
        <v>406</v>
      </c>
      <c r="BN47" t="s">
        <v>196</v>
      </c>
      <c r="CA47" s="10">
        <v>45898</v>
      </c>
      <c r="CG47" t="s">
        <v>366</v>
      </c>
      <c r="CL47" s="9">
        <f>Jobs[[#This Row],[Budget Hours]]-Jobs[[#This Row],[Actual Hours]]</f>
        <v>0</v>
      </c>
      <c r="CR47" s="9">
        <v>0</v>
      </c>
      <c r="CU47" s="9">
        <v>0</v>
      </c>
      <c r="FQ47" s="11" t="s">
        <v>416</v>
      </c>
      <c r="FS47" s="12">
        <f>IFERROR(VLOOKUP(Jobs[[#This Row],[State]],JobState[],2,FALSE),0)</f>
        <v>1</v>
      </c>
      <c r="FT47" s="12">
        <f>IFERROR(Jobs[[#This Row],[Actual Amount]]/Jobs[[#This Row],[Budget Amount]],0)</f>
        <v>1</v>
      </c>
    </row>
    <row r="48" spans="1:176" ht="15.6" x14ac:dyDescent="0.3">
      <c r="A48" t="s">
        <v>183</v>
      </c>
      <c r="B48" t="s">
        <v>417</v>
      </c>
      <c r="C48" t="s">
        <v>418</v>
      </c>
      <c r="D48" t="s">
        <v>419</v>
      </c>
      <c r="E48" t="s">
        <v>187</v>
      </c>
      <c r="F48" s="9">
        <v>1000</v>
      </c>
      <c r="G48" s="9">
        <v>1734</v>
      </c>
      <c r="H48" s="9">
        <f>Jobs[[#This Row],[Budget Amount]]-Jobs[[#This Row],[Actual Amount]]</f>
        <v>-734</v>
      </c>
      <c r="I48" s="10">
        <v>44624</v>
      </c>
      <c r="K48" s="9">
        <v>500</v>
      </c>
      <c r="L48" s="9">
        <v>5.3666666666666663</v>
      </c>
      <c r="M48" t="s">
        <v>217</v>
      </c>
      <c r="N48" t="s">
        <v>188</v>
      </c>
      <c r="O48" s="9">
        <v>0</v>
      </c>
      <c r="R48" t="s">
        <v>188</v>
      </c>
      <c r="S48" t="s">
        <v>217</v>
      </c>
      <c r="T48" t="s">
        <v>191</v>
      </c>
      <c r="U48" s="10">
        <v>44624.198054201392</v>
      </c>
      <c r="V48" t="s">
        <v>188</v>
      </c>
      <c r="X48" t="s">
        <v>420</v>
      </c>
      <c r="Z48" t="s">
        <v>197</v>
      </c>
      <c r="AG48" t="s">
        <v>421</v>
      </c>
      <c r="AU48" t="s">
        <v>191</v>
      </c>
      <c r="AZ48" t="s">
        <v>417</v>
      </c>
      <c r="BN48" t="s">
        <v>196</v>
      </c>
      <c r="CA48" s="10">
        <v>44624</v>
      </c>
      <c r="CE48" t="s">
        <v>201</v>
      </c>
      <c r="CG48" t="s">
        <v>188</v>
      </c>
      <c r="CL48" s="9">
        <f>Jobs[[#This Row],[Budget Hours]]-Jobs[[#This Row],[Actual Hours]]</f>
        <v>-5.3666666666666663</v>
      </c>
      <c r="CR48" s="9">
        <v>1234</v>
      </c>
      <c r="CU48" s="9">
        <v>0</v>
      </c>
      <c r="CX48" t="s">
        <v>196</v>
      </c>
      <c r="CY48" t="s">
        <v>196</v>
      </c>
      <c r="FQ48" s="11" t="s">
        <v>422</v>
      </c>
      <c r="FS48" s="12">
        <f>IFERROR(VLOOKUP(Jobs[[#This Row],[State]],JobState[],2,FALSE),0)</f>
        <v>1</v>
      </c>
      <c r="FT48" s="12">
        <f>IFERROR(Jobs[[#This Row],[Actual Amount]]/Jobs[[#This Row],[Budget Amount]],0)</f>
        <v>1.734</v>
      </c>
    </row>
    <row r="49" spans="1:176" ht="15.6" x14ac:dyDescent="0.3">
      <c r="A49" t="s">
        <v>183</v>
      </c>
      <c r="B49" t="s">
        <v>423</v>
      </c>
      <c r="C49" t="s">
        <v>398</v>
      </c>
      <c r="D49" t="s">
        <v>424</v>
      </c>
      <c r="E49" t="s">
        <v>187</v>
      </c>
      <c r="F49" s="9">
        <v>17500</v>
      </c>
      <c r="G49" s="9">
        <v>18953.34</v>
      </c>
      <c r="H49" s="9">
        <f>Jobs[[#This Row],[Budget Amount]]-Jobs[[#This Row],[Actual Amount]]</f>
        <v>-1453.3400000000001</v>
      </c>
      <c r="I49" s="10">
        <v>45191</v>
      </c>
      <c r="K49" s="9">
        <v>1500</v>
      </c>
      <c r="L49" s="9">
        <v>69.666666666666671</v>
      </c>
      <c r="M49" t="s">
        <v>195</v>
      </c>
      <c r="N49" t="s">
        <v>188</v>
      </c>
      <c r="O49" s="9">
        <v>0</v>
      </c>
      <c r="R49" t="s">
        <v>425</v>
      </c>
      <c r="S49" t="s">
        <v>213</v>
      </c>
      <c r="T49" t="s">
        <v>191</v>
      </c>
      <c r="U49" s="10">
        <v>44784.206362662037</v>
      </c>
      <c r="V49" t="s">
        <v>216</v>
      </c>
      <c r="X49" t="s">
        <v>426</v>
      </c>
      <c r="Z49" t="s">
        <v>213</v>
      </c>
      <c r="AE49" t="s">
        <v>195</v>
      </c>
      <c r="AN49" t="s">
        <v>370</v>
      </c>
      <c r="AU49" t="s">
        <v>191</v>
      </c>
      <c r="AZ49" t="s">
        <v>423</v>
      </c>
      <c r="BN49" t="s">
        <v>196</v>
      </c>
      <c r="BY49" t="s">
        <v>216</v>
      </c>
      <c r="CA49" s="10">
        <v>45140</v>
      </c>
      <c r="CE49" t="s">
        <v>201</v>
      </c>
      <c r="CG49" t="s">
        <v>220</v>
      </c>
      <c r="CI49" t="s">
        <v>319</v>
      </c>
      <c r="CL49" s="9">
        <f>Jobs[[#This Row],[Budget Hours]]-Jobs[[#This Row],[Actual Hours]]</f>
        <v>-69.666666666666671</v>
      </c>
      <c r="CR49" s="9">
        <v>17453.34</v>
      </c>
      <c r="CU49" s="9">
        <v>0</v>
      </c>
      <c r="CY49" t="s">
        <v>196</v>
      </c>
      <c r="DS49" s="10">
        <v>45749</v>
      </c>
      <c r="FQ49" s="11" t="s">
        <v>427</v>
      </c>
      <c r="FS49" s="12">
        <f>IFERROR(VLOOKUP(Jobs[[#This Row],[State]],JobState[],2,FALSE),0)</f>
        <v>1</v>
      </c>
      <c r="FT49" s="12">
        <f>IFERROR(Jobs[[#This Row],[Actual Amount]]/Jobs[[#This Row],[Budget Amount]],0)</f>
        <v>1.083048</v>
      </c>
    </row>
    <row r="50" spans="1:176" ht="15.6" x14ac:dyDescent="0.3">
      <c r="A50" t="s">
        <v>249</v>
      </c>
      <c r="B50" t="s">
        <v>428</v>
      </c>
      <c r="C50" t="s">
        <v>429</v>
      </c>
      <c r="D50" t="s">
        <v>429</v>
      </c>
      <c r="E50" t="s">
        <v>187</v>
      </c>
      <c r="F50" s="9">
        <v>500</v>
      </c>
      <c r="G50" s="9">
        <v>1800</v>
      </c>
      <c r="H50" s="9">
        <f>Jobs[[#This Row],[Budget Amount]]-Jobs[[#This Row],[Actual Amount]]</f>
        <v>-1300</v>
      </c>
      <c r="I50" s="10">
        <v>45688</v>
      </c>
      <c r="K50" s="9">
        <v>1800</v>
      </c>
      <c r="L50" s="9">
        <v>5</v>
      </c>
      <c r="M50" t="s">
        <v>253</v>
      </c>
      <c r="N50" t="s">
        <v>430</v>
      </c>
      <c r="O50" s="9">
        <v>0</v>
      </c>
      <c r="R50" t="s">
        <v>370</v>
      </c>
      <c r="S50" t="s">
        <v>370</v>
      </c>
      <c r="T50" t="s">
        <v>191</v>
      </c>
      <c r="U50" s="10">
        <v>45684.99835707176</v>
      </c>
      <c r="V50" t="s">
        <v>370</v>
      </c>
      <c r="X50" t="s">
        <v>431</v>
      </c>
      <c r="Z50" t="s">
        <v>370</v>
      </c>
      <c r="AU50" t="s">
        <v>191</v>
      </c>
      <c r="AZ50" t="s">
        <v>428</v>
      </c>
      <c r="BN50" t="s">
        <v>196</v>
      </c>
      <c r="BX50" s="10">
        <v>45931</v>
      </c>
      <c r="CA50" s="10">
        <v>45685</v>
      </c>
      <c r="CG50" t="s">
        <v>428</v>
      </c>
      <c r="CL50" s="9">
        <f>Jobs[[#This Row],[Budget Hours]]-Jobs[[#This Row],[Actual Hours]]</f>
        <v>-5</v>
      </c>
      <c r="CN50" t="s">
        <v>432</v>
      </c>
      <c r="CR50" s="9">
        <v>0</v>
      </c>
      <c r="CT50" t="s">
        <v>433</v>
      </c>
      <c r="CU50" s="9">
        <v>0</v>
      </c>
      <c r="EU50" s="10">
        <v>45814</v>
      </c>
      <c r="FQ50" s="11" t="s">
        <v>434</v>
      </c>
      <c r="FR50" s="11" t="s">
        <v>435</v>
      </c>
      <c r="FS50" s="12">
        <f>IFERROR(VLOOKUP(Jobs[[#This Row],[State]],JobState[],2,FALSE),0)</f>
        <v>1</v>
      </c>
      <c r="FT50" s="12">
        <f>IFERROR(Jobs[[#This Row],[Actual Amount]]/Jobs[[#This Row],[Budget Amount]],0)</f>
        <v>3.6</v>
      </c>
    </row>
    <row r="51" spans="1:176" ht="15.6" x14ac:dyDescent="0.3">
      <c r="A51" t="s">
        <v>183</v>
      </c>
      <c r="B51" t="s">
        <v>436</v>
      </c>
      <c r="C51" t="s">
        <v>375</v>
      </c>
      <c r="D51" t="s">
        <v>376</v>
      </c>
      <c r="E51" t="s">
        <v>187</v>
      </c>
      <c r="F51" s="9">
        <v>500</v>
      </c>
      <c r="G51" s="9">
        <v>300</v>
      </c>
      <c r="H51" s="9">
        <f>Jobs[[#This Row],[Budget Amount]]-Jobs[[#This Row],[Actual Amount]]</f>
        <v>200</v>
      </c>
      <c r="I51" s="10">
        <v>45412</v>
      </c>
      <c r="K51" s="9">
        <v>300</v>
      </c>
      <c r="L51" s="9">
        <v>1</v>
      </c>
      <c r="M51" t="s">
        <v>253</v>
      </c>
      <c r="N51" t="s">
        <v>188</v>
      </c>
      <c r="O51" s="9">
        <v>0</v>
      </c>
      <c r="R51" t="s">
        <v>188</v>
      </c>
      <c r="S51" t="s">
        <v>231</v>
      </c>
      <c r="T51" t="s">
        <v>370</v>
      </c>
      <c r="U51" s="10">
        <v>45385.091831481484</v>
      </c>
      <c r="V51" t="s">
        <v>188</v>
      </c>
      <c r="X51" t="s">
        <v>437</v>
      </c>
      <c r="Z51" t="s">
        <v>188</v>
      </c>
      <c r="AU51" t="s">
        <v>191</v>
      </c>
      <c r="AZ51" t="s">
        <v>436</v>
      </c>
      <c r="BN51" t="s">
        <v>196</v>
      </c>
      <c r="CA51" s="10">
        <v>45385</v>
      </c>
      <c r="CG51" t="s">
        <v>436</v>
      </c>
      <c r="CL51" s="9">
        <f>Jobs[[#This Row],[Budget Hours]]-Jobs[[#This Row],[Actual Hours]]</f>
        <v>-1</v>
      </c>
      <c r="CR51" s="9">
        <v>0</v>
      </c>
      <c r="CU51" s="9">
        <v>0</v>
      </c>
      <c r="CX51" t="s">
        <v>196</v>
      </c>
      <c r="CY51" t="s">
        <v>196</v>
      </c>
      <c r="FQ51" s="11" t="s">
        <v>438</v>
      </c>
      <c r="FS51" s="12">
        <f>IFERROR(VLOOKUP(Jobs[[#This Row],[State]],JobState[],2,FALSE),0)</f>
        <v>1</v>
      </c>
      <c r="FT51" s="12">
        <f>IFERROR(Jobs[[#This Row],[Actual Amount]]/Jobs[[#This Row],[Budget Amount]],0)</f>
        <v>0.6</v>
      </c>
    </row>
    <row r="52" spans="1:176" ht="15.6" x14ac:dyDescent="0.3">
      <c r="A52" t="s">
        <v>183</v>
      </c>
      <c r="B52" t="s">
        <v>439</v>
      </c>
      <c r="C52" t="s">
        <v>375</v>
      </c>
      <c r="D52" t="s">
        <v>376</v>
      </c>
      <c r="E52" t="s">
        <v>187</v>
      </c>
      <c r="F52" s="9">
        <v>450</v>
      </c>
      <c r="G52" s="9">
        <v>300</v>
      </c>
      <c r="H52" s="9">
        <f>Jobs[[#This Row],[Budget Amount]]-Jobs[[#This Row],[Actual Amount]]</f>
        <v>150</v>
      </c>
      <c r="I52" s="10">
        <v>45385</v>
      </c>
      <c r="K52" s="9">
        <v>300</v>
      </c>
      <c r="L52" s="9">
        <v>1</v>
      </c>
      <c r="M52" t="s">
        <v>253</v>
      </c>
      <c r="N52" t="s">
        <v>188</v>
      </c>
      <c r="O52" s="9">
        <v>0</v>
      </c>
      <c r="R52" t="s">
        <v>188</v>
      </c>
      <c r="S52" t="s">
        <v>231</v>
      </c>
      <c r="T52" t="s">
        <v>370</v>
      </c>
      <c r="U52" s="10">
        <v>45385.098393969907</v>
      </c>
      <c r="V52" t="s">
        <v>188</v>
      </c>
      <c r="X52" t="s">
        <v>440</v>
      </c>
      <c r="Z52" t="s">
        <v>188</v>
      </c>
      <c r="AU52" t="s">
        <v>191</v>
      </c>
      <c r="AZ52" t="s">
        <v>439</v>
      </c>
      <c r="BN52" t="s">
        <v>196</v>
      </c>
      <c r="CA52" s="10">
        <v>45385</v>
      </c>
      <c r="CG52" t="s">
        <v>439</v>
      </c>
      <c r="CL52" s="9">
        <v>-1</v>
      </c>
      <c r="CO52" t="s">
        <v>441</v>
      </c>
      <c r="CR52" s="9">
        <v>0</v>
      </c>
      <c r="CU52" s="9">
        <v>0</v>
      </c>
      <c r="CX52" t="s">
        <v>196</v>
      </c>
      <c r="CY52" t="s">
        <v>196</v>
      </c>
      <c r="FQ52" s="11" t="s">
        <v>442</v>
      </c>
      <c r="FS52" s="12">
        <f>IFERROR(VLOOKUP(Jobs[[#This Row],[State]],JobState[],2,FALSE),0)</f>
        <v>1</v>
      </c>
      <c r="FT52" s="12">
        <f>IFERROR(Jobs[[#This Row],[Actual Amount]]/Jobs[[#This Row],[Budget Amount]],0)</f>
        <v>0.66666666666666663</v>
      </c>
    </row>
  </sheetData>
  <hyperlinks>
    <hyperlink ref="FQ2" r:id="rId1" xr:uid="{00000000-0004-0000-0100-000000000000}"/>
    <hyperlink ref="FQ3" r:id="rId2" xr:uid="{00000000-0004-0000-0100-000001000000}"/>
    <hyperlink ref="FQ4" r:id="rId3" xr:uid="{00000000-0004-0000-0100-000002000000}"/>
    <hyperlink ref="FQ5" r:id="rId4" xr:uid="{00000000-0004-0000-0100-000003000000}"/>
    <hyperlink ref="FQ6" r:id="rId5" xr:uid="{00000000-0004-0000-0100-000004000000}"/>
    <hyperlink ref="FQ7" r:id="rId6" xr:uid="{00000000-0004-0000-0100-000005000000}"/>
    <hyperlink ref="FQ8" r:id="rId7" xr:uid="{00000000-0004-0000-0100-000006000000}"/>
    <hyperlink ref="FQ9" r:id="rId8" xr:uid="{00000000-0004-0000-0100-000007000000}"/>
    <hyperlink ref="FR9" r:id="rId9" xr:uid="{00000000-0004-0000-0100-000008000000}"/>
    <hyperlink ref="FQ10" r:id="rId10" xr:uid="{00000000-0004-0000-0100-000009000000}"/>
    <hyperlink ref="FR10" r:id="rId11" xr:uid="{00000000-0004-0000-0100-00000A000000}"/>
    <hyperlink ref="FQ11" r:id="rId12" xr:uid="{00000000-0004-0000-0100-00000B000000}"/>
    <hyperlink ref="FQ12" r:id="rId13" xr:uid="{00000000-0004-0000-0100-00000C000000}"/>
    <hyperlink ref="FR12" r:id="rId14" xr:uid="{00000000-0004-0000-0100-00000D000000}"/>
    <hyperlink ref="FQ13" r:id="rId15" xr:uid="{00000000-0004-0000-0100-00000E000000}"/>
    <hyperlink ref="FR13" r:id="rId16" xr:uid="{00000000-0004-0000-0100-00000F000000}"/>
    <hyperlink ref="FQ14" r:id="rId17" xr:uid="{00000000-0004-0000-0100-000010000000}"/>
    <hyperlink ref="FR14" r:id="rId18" xr:uid="{00000000-0004-0000-0100-000011000000}"/>
    <hyperlink ref="FQ15" r:id="rId19" xr:uid="{00000000-0004-0000-0100-000012000000}"/>
    <hyperlink ref="FR15" r:id="rId20" xr:uid="{00000000-0004-0000-0100-000013000000}"/>
    <hyperlink ref="FQ16" r:id="rId21" xr:uid="{00000000-0004-0000-0100-000014000000}"/>
    <hyperlink ref="FQ17" r:id="rId22" xr:uid="{00000000-0004-0000-0100-000015000000}"/>
    <hyperlink ref="FR17" r:id="rId23" xr:uid="{00000000-0004-0000-0100-000016000000}"/>
    <hyperlink ref="FQ18" r:id="rId24" xr:uid="{00000000-0004-0000-0100-000017000000}"/>
    <hyperlink ref="FR18" r:id="rId25" xr:uid="{00000000-0004-0000-0100-000018000000}"/>
    <hyperlink ref="FQ19" r:id="rId26" xr:uid="{00000000-0004-0000-0100-000019000000}"/>
    <hyperlink ref="FR19" r:id="rId27" xr:uid="{00000000-0004-0000-0100-00001A000000}"/>
    <hyperlink ref="FQ20" r:id="rId28" xr:uid="{00000000-0004-0000-0100-00001B000000}"/>
    <hyperlink ref="FQ21" r:id="rId29" xr:uid="{00000000-0004-0000-0100-00001C000000}"/>
    <hyperlink ref="FR21" r:id="rId30" xr:uid="{00000000-0004-0000-0100-00001D000000}"/>
    <hyperlink ref="FQ22" r:id="rId31" xr:uid="{00000000-0004-0000-0100-00001E000000}"/>
    <hyperlink ref="FQ23" r:id="rId32" xr:uid="{00000000-0004-0000-0100-00001F000000}"/>
    <hyperlink ref="FR23" r:id="rId33" xr:uid="{00000000-0004-0000-0100-000020000000}"/>
    <hyperlink ref="FQ24" r:id="rId34" xr:uid="{00000000-0004-0000-0100-000021000000}"/>
    <hyperlink ref="FQ25" r:id="rId35" xr:uid="{00000000-0004-0000-0100-000022000000}"/>
    <hyperlink ref="FQ26" r:id="rId36" xr:uid="{00000000-0004-0000-0100-000023000000}"/>
    <hyperlink ref="FQ27" r:id="rId37" xr:uid="{00000000-0004-0000-0100-000024000000}"/>
    <hyperlink ref="FQ28" r:id="rId38" xr:uid="{00000000-0004-0000-0100-000025000000}"/>
    <hyperlink ref="FQ29" r:id="rId39" xr:uid="{00000000-0004-0000-0100-000026000000}"/>
    <hyperlink ref="FR29" r:id="rId40" xr:uid="{00000000-0004-0000-0100-000027000000}"/>
    <hyperlink ref="FQ30" r:id="rId41" xr:uid="{00000000-0004-0000-0100-000028000000}"/>
    <hyperlink ref="FQ31" r:id="rId42" xr:uid="{00000000-0004-0000-0100-000029000000}"/>
    <hyperlink ref="FR31" r:id="rId43" xr:uid="{00000000-0004-0000-0100-00002A000000}"/>
    <hyperlink ref="FQ32" r:id="rId44" xr:uid="{00000000-0004-0000-0100-00002B000000}"/>
    <hyperlink ref="FQ33" r:id="rId45" xr:uid="{00000000-0004-0000-0100-00002C000000}"/>
    <hyperlink ref="FQ34" r:id="rId46" xr:uid="{00000000-0004-0000-0100-00002D000000}"/>
    <hyperlink ref="FQ35" r:id="rId47" xr:uid="{00000000-0004-0000-0100-00002E000000}"/>
    <hyperlink ref="FR35" r:id="rId48" xr:uid="{00000000-0004-0000-0100-00002F000000}"/>
    <hyperlink ref="FQ36" r:id="rId49" xr:uid="{00000000-0004-0000-0100-000030000000}"/>
    <hyperlink ref="FQ37" r:id="rId50" xr:uid="{00000000-0004-0000-0100-000031000000}"/>
    <hyperlink ref="FR37" r:id="rId51" xr:uid="{00000000-0004-0000-0100-000032000000}"/>
    <hyperlink ref="FQ38" r:id="rId52" xr:uid="{00000000-0004-0000-0100-000033000000}"/>
    <hyperlink ref="FR38" r:id="rId53" xr:uid="{00000000-0004-0000-0100-000034000000}"/>
    <hyperlink ref="FQ39" r:id="rId54" xr:uid="{00000000-0004-0000-0100-000035000000}"/>
    <hyperlink ref="FQ40" r:id="rId55" xr:uid="{00000000-0004-0000-0100-000036000000}"/>
    <hyperlink ref="FR40" r:id="rId56" xr:uid="{00000000-0004-0000-0100-000037000000}"/>
    <hyperlink ref="FQ41" r:id="rId57" xr:uid="{00000000-0004-0000-0100-000038000000}"/>
    <hyperlink ref="FQ42" r:id="rId58" xr:uid="{00000000-0004-0000-0100-000039000000}"/>
    <hyperlink ref="FQ43" r:id="rId59" xr:uid="{00000000-0004-0000-0100-00003A000000}"/>
    <hyperlink ref="FQ44" r:id="rId60" xr:uid="{00000000-0004-0000-0100-00003B000000}"/>
    <hyperlink ref="FQ45" r:id="rId61" xr:uid="{00000000-0004-0000-0100-00003C000000}"/>
    <hyperlink ref="FQ46" r:id="rId62" xr:uid="{00000000-0004-0000-0100-00003D000000}"/>
    <hyperlink ref="FQ47" r:id="rId63" xr:uid="{00000000-0004-0000-0100-00003E000000}"/>
    <hyperlink ref="FQ48" r:id="rId64" xr:uid="{00000000-0004-0000-0100-00003F000000}"/>
    <hyperlink ref="FQ49" r:id="rId65" xr:uid="{00000000-0004-0000-0100-000040000000}"/>
    <hyperlink ref="FQ50" r:id="rId66" xr:uid="{00000000-0004-0000-0100-000041000000}"/>
    <hyperlink ref="FR50" r:id="rId67" xr:uid="{00000000-0004-0000-0100-000042000000}"/>
    <hyperlink ref="FQ51" r:id="rId68" xr:uid="{00000000-0004-0000-0100-000043000000}"/>
    <hyperlink ref="FQ52" r:id="rId69" xr:uid="{00000000-0004-0000-0100-000044000000}"/>
  </hyperlinks>
  <pageMargins left="0.7" right="0.7" top="0.75" bottom="0.75" header="0.3" footer="0.3"/>
  <ignoredErrors>
    <ignoredError sqref="A1:FT1 A4:G5 A2:E2 G2 I2:L2 P2:CK2 CM2:ED2 A8:G8 A6:E6 G6 A18:G18 A16:E16 G16 A42:G47 A39 G39 I6:L6 I16:CK16 I39:AY39 C39:E39 BA39:CK39 A12:G12 A11 C11:E11 A17 C17:G17 BA17:CK17 A20:G20 A19:G19 AH19:CK19 A25:G25 A21:G21 O21:CK21 A22 C22:G22 BA22:CK22 A23:G23 O23:CK23 A38:E38 A35 C35:E35 A40 C40:E40 BA11:CK11 BA35:CF35 A36 BA36:CK36 O40:AY40 BA40:CK40 CH35:CK35 C36:E36 A37:E37 O37:CK37 A3:E3 G3 A10:E10 G10 G11 A29:G30 A27:E27 G27 A7:E7 G7 A26:E26 G26 A9:E9 G9 A24:E24 G24 A32:G33 A31:C31 G31 E31 A34:E34 G34 G35 G36 G37 G38 G40 A41:E41 G41 A50:G50 A48:E48 G48 A49:E49 G49 A52:E52 A51:E51 G51 G52 CM3:FT3 CM4:FT5 CM8:ED8 CM18:FT18 CM42:FT47 CM6:ED6 CM16:FT16 CM39:FT39 CM12:FT15 CM17:FT17 CM20:FT20 CM19:FT19 CM25:FT25 CM21:FT21 CM22:FT22 CM23:FT23 CM11:FT11 CM36:FT36 CM40:FT40 CM35:FT35 CM37:FT37 CM10:FT10 CM28:FT30 CM27:FT27 CM7:FT7 CM26:FT26 CM9:FT9 CM24:FT24 CM32:FT33 CM31:FT31 CM34:FT34 CM38:FT38 CM41:FT41 CM50:FT50 CM48:FT48 CM49:FT49 CM51:FT51 N2 EF2:FT2 N6:CK6 EF6:FT6 N8:CK8 EF8:FT8 A14:G15 A13:G13 AH13:CK13 AO24:CK24 AH38:CK38 I3:CK3 I4:CK5 I8:L8 I18:CK18 I42:CK47 I12:CK12 I17:AY17 I20:CK20 I19:AF19 I25:CK25 I21:M21 I22:AY22 I23:M23 I10:CK10 I11:AY11 I29:CK30 I27:CK27 I7:CK7 I26:CK26 I9:CK9 I24:AM24 I32:CK33 I31:CK31 I34:CK34 I35:AY35 I36:AY36 I37:M37 I38:AF38 I40:M40 I41:CK41 I50:CK50 I48:CK48 I49:CK49 I51:CK51 I52:FT52 I14:CK15 I13:AF13 A28 C28:G28 I28:AY28 BA28:CK28" numberStoredAsText="1"/>
  </ignoredErrors>
  <tableParts count="1">
    <tablePart r:id="rId7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35"/>
  <sheetViews>
    <sheetView showGridLines="0" workbookViewId="0">
      <selection activeCell="F17" sqref="F17"/>
    </sheetView>
  </sheetViews>
  <sheetFormatPr defaultColWidth="7.59765625" defaultRowHeight="15.75" customHeight="1" x14ac:dyDescent="0.3"/>
  <cols>
    <col min="1" max="1" width="15.8984375" customWidth="1"/>
    <col min="2" max="2" width="44.3984375" customWidth="1"/>
    <col min="3" max="3" width="7.69921875" customWidth="1"/>
  </cols>
  <sheetData>
    <row r="1" spans="1:2" ht="18.75" customHeight="1" x14ac:dyDescent="0.3">
      <c r="A1" s="1" t="s">
        <v>443</v>
      </c>
      <c r="B1" s="13" t="s">
        <v>444</v>
      </c>
    </row>
    <row r="2" spans="1:2" ht="15.6" x14ac:dyDescent="0.3">
      <c r="B2" s="14" t="s">
        <v>445</v>
      </c>
    </row>
    <row r="3" spans="1:2" ht="15.6" x14ac:dyDescent="0.3">
      <c r="A3" s="15" t="s">
        <v>446</v>
      </c>
    </row>
    <row r="5" spans="1:2" ht="15.6" x14ac:dyDescent="0.3">
      <c r="A5" s="16" t="s">
        <v>447</v>
      </c>
      <c r="B5" s="17" t="s">
        <v>448</v>
      </c>
    </row>
    <row r="6" spans="1:2" ht="15.6" x14ac:dyDescent="0.3">
      <c r="A6" s="16" t="s">
        <v>449</v>
      </c>
      <c r="B6" s="17" t="s">
        <v>450</v>
      </c>
    </row>
    <row r="7" spans="1:2" ht="15.6" x14ac:dyDescent="0.3">
      <c r="A7" s="16" t="s">
        <v>451</v>
      </c>
      <c r="B7" s="18">
        <v>45974.379634409721</v>
      </c>
    </row>
    <row r="9" spans="1:2" ht="15.6" x14ac:dyDescent="0.3">
      <c r="A9" s="15"/>
    </row>
    <row r="10" spans="1:2" ht="15.6" x14ac:dyDescent="0.3">
      <c r="A10" s="19" t="s">
        <v>74</v>
      </c>
      <c r="B10" s="20" t="s">
        <v>452</v>
      </c>
    </row>
    <row r="11" spans="1:2" ht="15.6" x14ac:dyDescent="0.3">
      <c r="A11" s="21" t="s">
        <v>453</v>
      </c>
      <c r="B11" s="22">
        <v>0</v>
      </c>
    </row>
    <row r="12" spans="1:2" ht="15.6" x14ac:dyDescent="0.3">
      <c r="A12" s="21" t="s">
        <v>454</v>
      </c>
      <c r="B12" s="22">
        <v>0.15</v>
      </c>
    </row>
    <row r="13" spans="1:2" ht="15.6" x14ac:dyDescent="0.3">
      <c r="A13" s="21" t="s">
        <v>455</v>
      </c>
      <c r="B13" s="22">
        <v>0.5</v>
      </c>
    </row>
    <row r="14" spans="1:2" ht="15.6" x14ac:dyDescent="0.3">
      <c r="A14" s="21" t="s">
        <v>456</v>
      </c>
      <c r="B14" s="22">
        <v>0.5</v>
      </c>
    </row>
    <row r="15" spans="1:2" ht="15.6" x14ac:dyDescent="0.3">
      <c r="A15" s="21" t="s">
        <v>457</v>
      </c>
      <c r="B15" s="22">
        <v>0.7</v>
      </c>
    </row>
    <row r="16" spans="1:2" ht="15.6" x14ac:dyDescent="0.3">
      <c r="A16" s="21" t="s">
        <v>458</v>
      </c>
      <c r="B16" s="22">
        <v>0.95</v>
      </c>
    </row>
    <row r="17" spans="1:2" ht="15.6" x14ac:dyDescent="0.3">
      <c r="A17" s="23" t="s">
        <v>187</v>
      </c>
      <c r="B17" s="24">
        <v>1</v>
      </c>
    </row>
    <row r="19" spans="1:2" ht="15.6" x14ac:dyDescent="0.3">
      <c r="A19" s="15" t="s">
        <v>459</v>
      </c>
    </row>
    <row r="20" spans="1:2" ht="15.6" x14ac:dyDescent="0.3">
      <c r="A20" s="19" t="s">
        <v>460</v>
      </c>
      <c r="B20" s="20" t="s">
        <v>461</v>
      </c>
    </row>
    <row r="21" spans="1:2" ht="15.6" x14ac:dyDescent="0.3">
      <c r="A21" s="25">
        <v>45238</v>
      </c>
      <c r="B21" s="26" t="s">
        <v>462</v>
      </c>
    </row>
    <row r="22" spans="1:2" ht="15.6" x14ac:dyDescent="0.3">
      <c r="A22" s="25"/>
      <c r="B22" s="26"/>
    </row>
    <row r="23" spans="1:2" ht="15.6" x14ac:dyDescent="0.3">
      <c r="A23" s="25"/>
      <c r="B23" s="26"/>
    </row>
    <row r="24" spans="1:2" ht="15.6" x14ac:dyDescent="0.3">
      <c r="A24" s="25"/>
      <c r="B24" s="26"/>
    </row>
    <row r="25" spans="1:2" ht="15.6" x14ac:dyDescent="0.3">
      <c r="A25" s="25"/>
      <c r="B25" s="26"/>
    </row>
    <row r="26" spans="1:2" ht="15.6" x14ac:dyDescent="0.3">
      <c r="A26" s="25"/>
      <c r="B26" s="26"/>
    </row>
    <row r="27" spans="1:2" ht="15.6" x14ac:dyDescent="0.3">
      <c r="A27" s="25"/>
      <c r="B27" s="26"/>
    </row>
    <row r="28" spans="1:2" ht="15.6" x14ac:dyDescent="0.3">
      <c r="A28" s="25"/>
      <c r="B28" s="26"/>
    </row>
    <row r="29" spans="1:2" ht="15.6" x14ac:dyDescent="0.3">
      <c r="A29" s="25"/>
      <c r="B29" s="26"/>
    </row>
    <row r="30" spans="1:2" ht="15.6" x14ac:dyDescent="0.3">
      <c r="A30" s="25"/>
      <c r="B30" s="26"/>
    </row>
    <row r="31" spans="1:2" ht="15.6" x14ac:dyDescent="0.3">
      <c r="A31" s="25"/>
      <c r="B31" s="26"/>
    </row>
    <row r="32" spans="1:2" ht="15.6" x14ac:dyDescent="0.3">
      <c r="A32" s="25"/>
      <c r="B32" s="26"/>
    </row>
    <row r="33" spans="1:2" ht="15.6" x14ac:dyDescent="0.3">
      <c r="A33" s="25"/>
      <c r="B33" s="26"/>
    </row>
    <row r="34" spans="1:2" ht="15.6" x14ac:dyDescent="0.3">
      <c r="A34" s="25"/>
      <c r="B34" s="26"/>
    </row>
    <row r="35" spans="1:2" ht="15.6" x14ac:dyDescent="0.3">
      <c r="A35" s="25"/>
      <c r="B35" s="26"/>
    </row>
  </sheetData>
  <autoFilter ref="A20:B35" xr:uid="{00000000-0009-0000-0000-000002000000}"/>
  <hyperlinks>
    <hyperlink ref="B2" r:id="rId1" xr:uid="{00000000-0004-0000-0200-000000000000}"/>
  </hyperlinks>
  <pageMargins left="0.7" right="0.7" top="0.75" bottom="0.75" header="0.3" footer="0.3"/>
  <pageSetup paperSize="9" orientation="portrait"/>
  <ignoredErrors>
    <ignoredError sqref="A1:B3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Jobs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Lauren Marsh</cp:lastModifiedBy>
  <dcterms:created xsi:type="dcterms:W3CDTF">2023-09-10T21:30:49Z</dcterms:created>
  <dcterms:modified xsi:type="dcterms:W3CDTF">2025-11-12T22:48:03Z</dcterms:modified>
</cp:coreProperties>
</file>